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7140" activeTab="0"/>
  </bookViews>
  <sheets>
    <sheet name="VBM" sheetId="1" r:id="rId1"/>
    <sheet name="Sheet2" sheetId="2" r:id="rId2"/>
    <sheet name="Sheet3" sheetId="3" r:id="rId3"/>
  </sheets>
  <definedNames>
    <definedName name="_xlnm.Print_Area" localSheetId="0">'VBM'!$A$1:$Q$66</definedName>
    <definedName name="_xlnm.Print_Titles" localSheetId="0">'VBM'!$1:$6</definedName>
  </definedNames>
  <calcPr fullCalcOnLoad="1"/>
</workbook>
</file>

<file path=xl/sharedStrings.xml><?xml version="1.0" encoding="utf-8"?>
<sst xmlns="http://schemas.openxmlformats.org/spreadsheetml/2006/main" count="388" uniqueCount="213">
  <si>
    <t>VOTE-BY-MAIL BY COUNTY</t>
  </si>
  <si>
    <t>COUNTY</t>
  </si>
  <si>
    <t>MAIL</t>
  </si>
  <si>
    <t>REQUEST</t>
  </si>
  <si>
    <t>PRECINCT</t>
  </si>
  <si>
    <t>TOTAL</t>
  </si>
  <si>
    <t>RETURNED</t>
  </si>
  <si>
    <t>REGIS.</t>
  </si>
  <si>
    <t>PERM.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</si>
  <si>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</si>
  <si>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</si>
  <si>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</si>
  <si>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</si>
  <si>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</si>
  <si>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</si>
  <si>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</si>
  <si>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</si>
  <si>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</si>
  <si>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</si>
  <si>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</si>
  <si>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</si>
  <si>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</si>
  <si>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</si>
  <si>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</si>
  <si>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</si>
  <si>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</si>
  <si>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</si>
  <si>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</si>
  <si>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</si>
  <si>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</si>
  <si>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</si>
  <si>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</si>
  <si>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</si>
  <si>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Mono</t>
  </si>
  <si>
    <t>Monterey</t>
  </si>
  <si>
    <t>Napa</t>
  </si>
  <si>
    <t>Nevada</t>
  </si>
  <si>
    <t>Orange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</si>
  <si>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</si>
  <si>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</si>
  <si>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</si>
  <si>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</si>
  <si>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</si>
  <si>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</si>
  <si>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</si>
  <si>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</si>
  <si>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</si>
  <si>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</si>
  <si>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</si>
  <si>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</si>
  <si>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</si>
  <si>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</si>
  <si>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</si>
  <si>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</si>
  <si>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</si>
  <si>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</si>
  <si>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</si>
  <si>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</si>
  <si>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</si>
  <si>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</si>
  <si>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</si>
  <si>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</si>
  <si>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</si>
  <si>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</si>
  <si>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</si>
  <si>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%</t>
  </si>
  <si>
    <t>COUNTER BALLOT</t>
  </si>
  <si>
    <t>% RET.</t>
  </si>
  <si>
    <t>ISSUED</t>
  </si>
  <si>
    <t>NOVEMBER 4, 2008 PRESIDENTIAL GENERAL ELECTION</t>
  </si>
  <si>
    <t>MILITARY</t>
  </si>
  <si>
    <t>OVERSEAS</t>
  </si>
  <si>
    <t>FEDERAL</t>
  </si>
  <si>
    <t>Count</t>
  </si>
  <si>
    <t>Modoc</t>
  </si>
  <si>
    <t>VBM</t>
  </si>
  <si>
    <t>of VBM.</t>
  </si>
  <si>
    <t>of REG.</t>
  </si>
  <si>
    <t>Placer</t>
  </si>
  <si>
    <t>-</t>
  </si>
  <si>
    <t>RETURNED VBM</t>
  </si>
  <si>
    <t>BY MAIL</t>
  </si>
  <si>
    <t>&amp; COUNTER</t>
  </si>
  <si>
    <t>AT</t>
  </si>
  <si>
    <t>POLLS</t>
  </si>
  <si>
    <t>PROV.</t>
  </si>
  <si>
    <t>BALLOTS</t>
  </si>
  <si>
    <t>CAST</t>
  </si>
  <si>
    <t>TURNOUT</t>
  </si>
  <si>
    <t>Links to the Contests</t>
  </si>
  <si>
    <t>County Name    </t>
  </si>
  <si>
    <t>Total Precincts</t>
  </si>
  <si>
    <t>Precincts Partially</t>
  </si>
  <si>
    <t>or Fully Rpt'g **</t>
  </si>
  <si>
    <t>% Rpt'g</t>
  </si>
  <si>
    <t>Registered</t>
  </si>
  <si>
    <t>Voters</t>
  </si>
  <si>
    <t>Ballots Cast</t>
  </si>
  <si>
    <t>% Turnout</t>
  </si>
  <si>
    <t>First</t>
  </si>
  <si>
    <t>Report</t>
  </si>
  <si>
    <t>Date-Time</t>
  </si>
  <si>
    <t>Latest</t>
  </si>
  <si>
    <t>Report Type*</t>
  </si>
  <si>
    <t>9:45 p.m.</t>
  </si>
  <si>
    <t>11:41 a.m.</t>
  </si>
  <si>
    <t>CCU</t>
  </si>
  <si>
    <t>9:19 p.m.</t>
  </si>
  <si>
    <t>11:56 p.m.</t>
  </si>
  <si>
    <t>FENU</t>
  </si>
  <si>
    <t>8:19 p.m.</t>
  </si>
  <si>
    <t>12:40 p.m.</t>
  </si>
  <si>
    <t>8:36 p.m.</t>
  </si>
  <si>
    <t>1:05 a.m.</t>
  </si>
  <si>
    <t>10:37 p.m.</t>
  </si>
  <si>
    <t>10:08 p.m.</t>
  </si>
  <si>
    <t>9:12 p.m.</t>
  </si>
  <si>
    <t>5:11 p.m.</t>
  </si>
  <si>
    <t>8:40 p.m.</t>
  </si>
  <si>
    <t>12:26 a.m.</t>
  </si>
  <si>
    <t>8:24 p.m.</t>
  </si>
  <si>
    <t>3:26 p.m.</t>
  </si>
  <si>
    <t>8:41 p.m.</t>
  </si>
  <si>
    <t>3:43 p.m.</t>
  </si>
  <si>
    <t>9:01 p.m.</t>
  </si>
  <si>
    <t>2:03 a.m.</t>
  </si>
  <si>
    <t>1:18 a.m.</t>
  </si>
  <si>
    <t>9:27 p.m.</t>
  </si>
  <si>
    <t>2:14 p.m.</t>
  </si>
  <si>
    <t>8:28 p.m.</t>
  </si>
  <si>
    <t>12:21 a.m.</t>
  </si>
  <si>
    <t>8:22 p.m.</t>
  </si>
  <si>
    <t>7:40 a.m.</t>
  </si>
  <si>
    <t>8:31 p.m.</t>
  </si>
  <si>
    <t>11:17 a.m.</t>
  </si>
  <si>
    <t>8:02 p.m.</t>
  </si>
  <si>
    <t>11:59 p.m.</t>
  </si>
  <si>
    <t>9:08 p.m.</t>
  </si>
  <si>
    <t>3:27 p.m.</t>
  </si>
  <si>
    <t>8:09 p.m.</t>
  </si>
  <si>
    <t>6:29 p.m.</t>
  </si>
  <si>
    <t>9:36 p.m.</t>
  </si>
  <si>
    <t>10:58 p.m.</t>
  </si>
  <si>
    <t>8:05 p.m.</t>
  </si>
  <si>
    <t>4:43 p.m.</t>
  </si>
  <si>
    <t>11:03 p.m.</t>
  </si>
  <si>
    <t>9:17 p.m.</t>
  </si>
  <si>
    <t>1:31 a.m.</t>
  </si>
  <si>
    <t>8:08 p.m.</t>
  </si>
  <si>
    <t>3:03 p.m.</t>
  </si>
  <si>
    <t>9:31 p.m.</t>
  </si>
  <si>
    <t>5:01 p.m.</t>
  </si>
  <si>
    <t>10:30 p.m.</t>
  </si>
  <si>
    <t>9:23 p.m.</t>
  </si>
  <si>
    <t>7:45 a.m.</t>
  </si>
  <si>
    <t>8:00 p.m.</t>
  </si>
  <si>
    <t>4:07 p.m.</t>
  </si>
  <si>
    <t>9:04 p.m.</t>
  </si>
  <si>
    <t>8:48 a.m.</t>
  </si>
  <si>
    <t>4:54 p.m.</t>
  </si>
  <si>
    <t>8:39 p.m.</t>
  </si>
  <si>
    <t>2:32 p.m.</t>
  </si>
  <si>
    <t>9:13 p.m.</t>
  </si>
  <si>
    <t>3:49 p.m.</t>
  </si>
  <si>
    <t>2:33 p.m.</t>
  </si>
  <si>
    <t>2:22 p.m.</t>
  </si>
  <si>
    <t>8:49 p.m.</t>
  </si>
  <si>
    <t>3:11 p.m.</t>
  </si>
  <si>
    <t>8:01 p.m.</t>
  </si>
  <si>
    <t>4:59 p.m.</t>
  </si>
  <si>
    <t>9:05 p.m.</t>
  </si>
  <si>
    <t>4:08 p.m.</t>
  </si>
  <si>
    <t>8:34 p.m.</t>
  </si>
  <si>
    <t>9:15 a.m.</t>
  </si>
  <si>
    <t>8:43 p.m.</t>
  </si>
  <si>
    <t>11:38 a.m.</t>
  </si>
  <si>
    <t>9:49 p.m.</t>
  </si>
  <si>
    <t>5:46 p.m.</t>
  </si>
  <si>
    <t>8:17 p.m.</t>
  </si>
  <si>
    <t>2:08 p.m.</t>
  </si>
  <si>
    <t>9:03 p.m.</t>
  </si>
  <si>
    <t>10:49 a.m.</t>
  </si>
  <si>
    <t>8:30 p.m.</t>
  </si>
  <si>
    <t>1:19 a.m.</t>
  </si>
  <si>
    <t>8:23 p.m.</t>
  </si>
  <si>
    <t>1:55 a.m.</t>
  </si>
  <si>
    <t>8:18 p.m.</t>
  </si>
  <si>
    <t>11:45 p.m.</t>
  </si>
  <si>
    <t>8:21 p.m.</t>
  </si>
  <si>
    <t>11:33 p.m.</t>
  </si>
  <si>
    <t>8:20 p.m.</t>
  </si>
  <si>
    <t>11:13 a.m.</t>
  </si>
  <si>
    <t>8:12 p.m.</t>
  </si>
  <si>
    <t>1:28 a.m.</t>
  </si>
  <si>
    <t>10:34 p.m.</t>
  </si>
  <si>
    <t>8:16 p.m.</t>
  </si>
  <si>
    <t>11:40 p.m.</t>
  </si>
  <si>
    <t>10:08 a.m.</t>
  </si>
  <si>
    <t>8:06 p.m.</t>
  </si>
  <si>
    <t>4:05 p.m.</t>
  </si>
  <si>
    <t>9:28 p.m.</t>
  </si>
  <si>
    <t>12:42 a.m.</t>
  </si>
  <si>
    <t>2:36 p.m.</t>
  </si>
  <si>
    <t>2:49 p.m.</t>
  </si>
  <si>
    <t>12:59 p.m.</t>
  </si>
  <si>
    <t>8:38 p.m.</t>
  </si>
  <si>
    <t>2:45 a.m.</t>
  </si>
  <si>
    <t>Statewide</t>
  </si>
  <si>
    <t>** See F.A.Q.</t>
  </si>
  <si>
    <t>As of 11/24/2008</t>
  </si>
  <si>
    <t>Poll</t>
  </si>
  <si>
    <t>Voter</t>
  </si>
  <si>
    <t>Turnout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</si>
</sst>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7"/>
      <color indexed="8"/>
      <name val="Arial"/>
      <family val="0"/>
    </font>
    <font>
      <sz val="6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thick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1" fontId="5" fillId="0" borderId="1" xfId="0" applyNumberFormat="1" applyFont="1" applyBorder="1" applyAlignment="1">
      <alignment horizontal="right" vertical="center"/>
    </xf>
    <xf numFmtId="41" fontId="5" fillId="0" borderId="2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1" fontId="4" fillId="2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10" fontId="4" fillId="2" borderId="7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1" fontId="4" fillId="2" borderId="15" xfId="0" applyNumberFormat="1" applyFont="1" applyFill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horizontal="right" vertical="center"/>
    </xf>
    <xf numFmtId="41" fontId="5" fillId="0" borderId="20" xfId="0" applyNumberFormat="1" applyFont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Alignment="1">
      <alignment/>
    </xf>
    <xf numFmtId="41" fontId="4" fillId="2" borderId="23" xfId="0" applyNumberFormat="1" applyFont="1" applyFill="1" applyBorder="1" applyAlignment="1">
      <alignment horizontal="right" vertical="center"/>
    </xf>
    <xf numFmtId="41" fontId="4" fillId="2" borderId="24" xfId="0" applyNumberFormat="1" applyFont="1" applyFill="1" applyBorder="1" applyAlignment="1">
      <alignment horizontal="right" vertical="center"/>
    </xf>
    <xf numFmtId="10" fontId="5" fillId="0" borderId="25" xfId="0" applyNumberFormat="1" applyFont="1" applyBorder="1" applyAlignment="1">
      <alignment vertical="center"/>
    </xf>
    <xf numFmtId="10" fontId="1" fillId="0" borderId="0" xfId="0" applyNumberFormat="1" applyFont="1" applyAlignment="1">
      <alignment horizontal="center"/>
    </xf>
    <xf numFmtId="10" fontId="4" fillId="3" borderId="10" xfId="0" applyNumberFormat="1" applyFont="1" applyFill="1" applyBorder="1" applyAlignment="1">
      <alignment horizontal="center" vertical="center" shrinkToFit="1"/>
    </xf>
    <xf numFmtId="10" fontId="4" fillId="3" borderId="13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41" fontId="5" fillId="0" borderId="3" xfId="0" applyNumberFormat="1" applyFont="1" applyFill="1" applyBorder="1" applyAlignment="1">
      <alignment vertical="center"/>
    </xf>
    <xf numFmtId="10" fontId="5" fillId="0" borderId="1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41" fontId="5" fillId="0" borderId="1" xfId="0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41" fontId="5" fillId="0" borderId="27" xfId="0" applyNumberFormat="1" applyFont="1" applyBorder="1" applyAlignment="1">
      <alignment vertical="center"/>
    </xf>
    <xf numFmtId="0" fontId="4" fillId="3" borderId="28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41" fontId="5" fillId="0" borderId="34" xfId="0" applyNumberFormat="1" applyFont="1" applyBorder="1" applyAlignment="1">
      <alignment vertical="center"/>
    </xf>
    <xf numFmtId="10" fontId="5" fillId="0" borderId="35" xfId="0" applyNumberFormat="1" applyFont="1" applyBorder="1" applyAlignment="1">
      <alignment vertical="center"/>
    </xf>
    <xf numFmtId="41" fontId="5" fillId="0" borderId="36" xfId="0" applyNumberFormat="1" applyFont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4" fillId="2" borderId="37" xfId="0" applyNumberFormat="1" applyFont="1" applyFill="1" applyBorder="1" applyAlignment="1">
      <alignment vertical="center"/>
    </xf>
    <xf numFmtId="10" fontId="4" fillId="2" borderId="38" xfId="0" applyNumberFormat="1" applyFont="1" applyFill="1" applyBorder="1" applyAlignment="1">
      <alignment vertical="center"/>
    </xf>
    <xf numFmtId="10" fontId="4" fillId="2" borderId="39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/>
    </xf>
    <xf numFmtId="41" fontId="4" fillId="2" borderId="40" xfId="0" applyNumberFormat="1" applyFont="1" applyFill="1" applyBorder="1" applyAlignment="1">
      <alignment vertical="center"/>
    </xf>
    <xf numFmtId="41" fontId="4" fillId="2" borderId="41" xfId="0" applyNumberFormat="1" applyFont="1" applyFill="1" applyBorder="1" applyAlignment="1">
      <alignment vertical="center"/>
    </xf>
    <xf numFmtId="0" fontId="0" fillId="0" borderId="2" xfId="0" applyFont="1" applyBorder="1" applyAlignment="1">
      <alignment/>
    </xf>
    <xf numFmtId="0" fontId="4" fillId="5" borderId="0" xfId="0" applyFont="1" applyFill="1" applyBorder="1" applyAlignment="1">
      <alignment horizontal="center" vertical="center" shrinkToFit="1"/>
    </xf>
    <xf numFmtId="0" fontId="4" fillId="5" borderId="42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 wrapText="1"/>
    </xf>
    <xf numFmtId="0" fontId="8" fillId="6" borderId="43" xfId="0" applyFont="1" applyFill="1" applyBorder="1" applyAlignment="1">
      <alignment horizontal="center" wrapText="1"/>
    </xf>
    <xf numFmtId="41" fontId="5" fillId="0" borderId="27" xfId="0" applyNumberFormat="1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10" fontId="5" fillId="0" borderId="35" xfId="0" applyNumberFormat="1" applyFont="1" applyFill="1" applyBorder="1" applyAlignment="1">
      <alignment vertical="center"/>
    </xf>
    <xf numFmtId="10" fontId="5" fillId="0" borderId="44" xfId="0" applyNumberFormat="1" applyFont="1" applyBorder="1" applyAlignment="1">
      <alignment vertical="center"/>
    </xf>
    <xf numFmtId="3" fontId="8" fillId="6" borderId="45" xfId="0" applyNumberFormat="1" applyFont="1" applyFill="1" applyBorder="1" applyAlignment="1">
      <alignment horizontal="right" wrapText="1"/>
    </xf>
    <xf numFmtId="10" fontId="8" fillId="6" borderId="43" xfId="0" applyNumberFormat="1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1" fontId="4" fillId="3" borderId="46" xfId="0" applyNumberFormat="1" applyFont="1" applyFill="1" applyBorder="1" applyAlignment="1">
      <alignment horizontal="center" vertical="center" wrapText="1"/>
    </xf>
    <xf numFmtId="41" fontId="5" fillId="3" borderId="47" xfId="0" applyNumberFormat="1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2" fillId="6" borderId="55" xfId="20" applyFill="1" applyBorder="1" applyAlignment="1">
      <alignment horizontal="left" wrapText="1"/>
    </xf>
    <xf numFmtId="3" fontId="8" fillId="6" borderId="43" xfId="0" applyNumberFormat="1" applyFont="1" applyFill="1" applyBorder="1" applyAlignment="1">
      <alignment horizontal="right" wrapText="1"/>
    </xf>
    <xf numFmtId="10" fontId="8" fillId="6" borderId="45" xfId="0" applyNumberFormat="1" applyFont="1" applyFill="1" applyBorder="1" applyAlignment="1">
      <alignment horizontal="right" wrapText="1"/>
    </xf>
    <xf numFmtId="0" fontId="8" fillId="6" borderId="43" xfId="0" applyFont="1" applyFill="1" applyBorder="1" applyAlignment="1">
      <alignment horizontal="center" wrapText="1"/>
    </xf>
    <xf numFmtId="0" fontId="8" fillId="6" borderId="45" xfId="0" applyFont="1" applyFill="1" applyBorder="1" applyAlignment="1">
      <alignment horizontal="center" wrapText="1"/>
    </xf>
    <xf numFmtId="0" fontId="7" fillId="6" borderId="43" xfId="0" applyFont="1" applyFill="1" applyBorder="1" applyAlignment="1">
      <alignment horizontal="left" wrapText="1"/>
    </xf>
    <xf numFmtId="0" fontId="7" fillId="6" borderId="45" xfId="0" applyFont="1" applyFill="1" applyBorder="1" applyAlignment="1">
      <alignment horizontal="left" wrapText="1"/>
    </xf>
    <xf numFmtId="3" fontId="8" fillId="6" borderId="0" xfId="0" applyNumberFormat="1" applyFont="1" applyFill="1" applyAlignment="1">
      <alignment horizontal="right" wrapText="1"/>
    </xf>
    <xf numFmtId="3" fontId="8" fillId="6" borderId="56" xfId="0" applyNumberFormat="1" applyFont="1" applyFill="1" applyBorder="1" applyAlignment="1">
      <alignment horizontal="right" wrapText="1"/>
    </xf>
    <xf numFmtId="10" fontId="8" fillId="6" borderId="0" xfId="0" applyNumberFormat="1" applyFont="1" applyFill="1" applyAlignment="1">
      <alignment horizontal="right" wrapText="1"/>
    </xf>
    <xf numFmtId="10" fontId="8" fillId="6" borderId="56" xfId="0" applyNumberFormat="1" applyFont="1" applyFill="1" applyBorder="1" applyAlignment="1">
      <alignment horizontal="right" wrapText="1"/>
    </xf>
    <xf numFmtId="0" fontId="8" fillId="6" borderId="0" xfId="0" applyFont="1" applyFill="1" applyAlignment="1">
      <alignment horizontal="center" wrapText="1"/>
    </xf>
    <xf numFmtId="0" fontId="8" fillId="6" borderId="56" xfId="0" applyFont="1" applyFill="1" applyBorder="1" applyAlignment="1">
      <alignment horizontal="center" wrapText="1"/>
    </xf>
    <xf numFmtId="0" fontId="2" fillId="6" borderId="0" xfId="20" applyFill="1" applyAlignment="1">
      <alignment horizontal="left" wrapText="1"/>
    </xf>
    <xf numFmtId="0" fontId="2" fillId="6" borderId="56" xfId="20" applyFill="1" applyBorder="1" applyAlignment="1">
      <alignment horizontal="left" wrapText="1"/>
    </xf>
    <xf numFmtId="0" fontId="8" fillId="6" borderId="0" xfId="0" applyFont="1" applyFill="1" applyAlignment="1">
      <alignment horizontal="right" wrapText="1"/>
    </xf>
    <xf numFmtId="0" fontId="8" fillId="6" borderId="56" xfId="0" applyFont="1" applyFill="1" applyBorder="1" applyAlignment="1">
      <alignment horizontal="right" wrapText="1"/>
    </xf>
    <xf numFmtId="0" fontId="7" fillId="2" borderId="0" xfId="0" applyFont="1" applyFill="1" applyAlignment="1">
      <alignment horizontal="center" wrapText="1"/>
    </xf>
    <xf numFmtId="0" fontId="2" fillId="0" borderId="55" xfId="2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aces" TargetMode="External" /><Relationship Id="rId2" Type="http://schemas.openxmlformats.org/officeDocument/2006/relationships/hyperlink" Target="http://www.acgov.org/rov/" TargetMode="External" /><Relationship Id="rId3" Type="http://schemas.openxmlformats.org/officeDocument/2006/relationships/hyperlink" Target="http://www.alpinecountyca.gov/departments/county_clerk" TargetMode="External" /><Relationship Id="rId4" Type="http://schemas.openxmlformats.org/officeDocument/2006/relationships/hyperlink" Target="http://www.co.amador.ca.us/depts/elections/" TargetMode="External" /><Relationship Id="rId5" Type="http://schemas.openxmlformats.org/officeDocument/2006/relationships/hyperlink" Target="http://clerk-recorder.buttecounty.net/" TargetMode="External" /><Relationship Id="rId6" Type="http://schemas.openxmlformats.org/officeDocument/2006/relationships/hyperlink" Target="http://www.co.calaveras.ca.us/departments/recorder.asp" TargetMode="External" /><Relationship Id="rId7" Type="http://schemas.openxmlformats.org/officeDocument/2006/relationships/hyperlink" Target="http://www.colusacountyclerk.com/elections/November42008.asp" TargetMode="External" /><Relationship Id="rId8" Type="http://schemas.openxmlformats.org/officeDocument/2006/relationships/hyperlink" Target="http://www.cocovote.us/" TargetMode="External" /><Relationship Id="rId9" Type="http://schemas.openxmlformats.org/officeDocument/2006/relationships/hyperlink" Target="http://www.dnco.org/cf/topic/topic4.cfm?Topic=Register%20to%20Vote&amp;SiteLink=200016.html" TargetMode="External" /><Relationship Id="rId10" Type="http://schemas.openxmlformats.org/officeDocument/2006/relationships/hyperlink" Target="http://www.co.el-dorado.ca.us/elections/" TargetMode="External" /><Relationship Id="rId11" Type="http://schemas.openxmlformats.org/officeDocument/2006/relationships/hyperlink" Target="http://www.co.fresno.ca.us/DepartmentPage.aspx?id=14199" TargetMode="External" /><Relationship Id="rId12" Type="http://schemas.openxmlformats.org/officeDocument/2006/relationships/hyperlink" Target="http://www.countyofglenn.net/Elections/home_page.asp" TargetMode="External" /><Relationship Id="rId13" Type="http://schemas.openxmlformats.org/officeDocument/2006/relationships/hyperlink" Target="http://co.humboldt.ca.us/election/" TargetMode="External" /><Relationship Id="rId14" Type="http://schemas.openxmlformats.org/officeDocument/2006/relationships/hyperlink" Target="http://www.imperialcounty.net/Election/" TargetMode="External" /><Relationship Id="rId15" Type="http://schemas.openxmlformats.org/officeDocument/2006/relationships/hyperlink" Target="http://www.countyofinyo.org/Recorder/RecorderElectionsWebsite.htm" TargetMode="External" /><Relationship Id="rId16" Type="http://schemas.openxmlformats.org/officeDocument/2006/relationships/hyperlink" Target="http://elections.co.kern.ca.us/elections/" TargetMode="External" /><Relationship Id="rId17" Type="http://schemas.openxmlformats.org/officeDocument/2006/relationships/hyperlink" Target="http://www.countyofkings.com/acr/elections/index.html" TargetMode="External" /><Relationship Id="rId18" Type="http://schemas.openxmlformats.org/officeDocument/2006/relationships/hyperlink" Target="http://www.co.lake.ca.us/" TargetMode="External" /><Relationship Id="rId19" Type="http://schemas.openxmlformats.org/officeDocument/2006/relationships/hyperlink" Target="http://www.lassencounty.org/govt/dept/county_clerk/registrar/registrar_of_voters.asp" TargetMode="External" /><Relationship Id="rId20" Type="http://schemas.openxmlformats.org/officeDocument/2006/relationships/hyperlink" Target="http://www.lavote.net/" TargetMode="External" /><Relationship Id="rId21" Type="http://schemas.openxmlformats.org/officeDocument/2006/relationships/hyperlink" Target="http://www.madera-county.com/countyclerk/" TargetMode="External" /><Relationship Id="rId22" Type="http://schemas.openxmlformats.org/officeDocument/2006/relationships/hyperlink" Target="http://co.marin.ca.us/depts/RV/main/" TargetMode="External" /><Relationship Id="rId23" Type="http://schemas.openxmlformats.org/officeDocument/2006/relationships/hyperlink" Target="http://www.mariposacounty.org/index.asp?nid=87" TargetMode="External" /><Relationship Id="rId24" Type="http://schemas.openxmlformats.org/officeDocument/2006/relationships/hyperlink" Target="http://www.co.mendocino.ca.us/acr/elections.htm" TargetMode="External" /><Relationship Id="rId25" Type="http://schemas.openxmlformats.org/officeDocument/2006/relationships/hyperlink" Target="http://www.co.merced.ca.us/elections/" TargetMode="External" /><Relationship Id="rId26" Type="http://schemas.openxmlformats.org/officeDocument/2006/relationships/hyperlink" Target="http://modoccounty.us/index.php" TargetMode="External" /><Relationship Id="rId27" Type="http://schemas.openxmlformats.org/officeDocument/2006/relationships/hyperlink" Target="http://www.monocounty.ca.gov/departments/elections/elections.html" TargetMode="External" /><Relationship Id="rId28" Type="http://schemas.openxmlformats.org/officeDocument/2006/relationships/hyperlink" Target="http://montereycountyelections.us/" TargetMode="External" /><Relationship Id="rId29" Type="http://schemas.openxmlformats.org/officeDocument/2006/relationships/hyperlink" Target="http://www.co.napa.ca.us/Gov/Departments/DeptDefault.asp?DID=13600" TargetMode="External" /><Relationship Id="rId30" Type="http://schemas.openxmlformats.org/officeDocument/2006/relationships/hyperlink" Target="http://new.mynevadacounty.com/elections/" TargetMode="External" /><Relationship Id="rId31" Type="http://schemas.openxmlformats.org/officeDocument/2006/relationships/hyperlink" Target="http://www.ocvote.com/" TargetMode="External" /><Relationship Id="rId32" Type="http://schemas.openxmlformats.org/officeDocument/2006/relationships/hyperlink" Target="http://www.placer.ca.gov/Departments/Recorder/Elections.aspx" TargetMode="External" /><Relationship Id="rId33" Type="http://schemas.openxmlformats.org/officeDocument/2006/relationships/hyperlink" Target="http://www.countyofplumas.com/clerkrecorder/elections/index.htm" TargetMode="External" /><Relationship Id="rId34" Type="http://schemas.openxmlformats.org/officeDocument/2006/relationships/hyperlink" Target="http://www.election.co.riverside.ca.us/" TargetMode="External" /><Relationship Id="rId35" Type="http://schemas.openxmlformats.org/officeDocument/2006/relationships/hyperlink" Target="http://www.elections.saccounty.net/default.htm" TargetMode="External" /><Relationship Id="rId36" Type="http://schemas.openxmlformats.org/officeDocument/2006/relationships/hyperlink" Target="http://www.sbcvote.us/" TargetMode="External" /><Relationship Id="rId37" Type="http://schemas.openxmlformats.org/officeDocument/2006/relationships/hyperlink" Target="http://www.sbcounty.gov/rov/general_info/default.asp" TargetMode="External" /><Relationship Id="rId38" Type="http://schemas.openxmlformats.org/officeDocument/2006/relationships/hyperlink" Target="http://www.sdcounty.ca.gov/voters/Eng/rov_highlights.shtml" TargetMode="External" /><Relationship Id="rId39" Type="http://schemas.openxmlformats.org/officeDocument/2006/relationships/hyperlink" Target="http://www.sfgov.org/site/elections_index.asp" TargetMode="External" /><Relationship Id="rId40" Type="http://schemas.openxmlformats.org/officeDocument/2006/relationships/hyperlink" Target="http://www.sjcrov.org/" TargetMode="External" /><Relationship Id="rId41" Type="http://schemas.openxmlformats.org/officeDocument/2006/relationships/hyperlink" Target="http://www.slocounty.ca.gov/clerk/elections.htm" TargetMode="External" /><Relationship Id="rId42" Type="http://schemas.openxmlformats.org/officeDocument/2006/relationships/hyperlink" Target="http://www.shapethefuture.org/" TargetMode="External" /><Relationship Id="rId43" Type="http://schemas.openxmlformats.org/officeDocument/2006/relationships/hyperlink" Target="http://www.sbcvote.com/carehome.aspx" TargetMode="External" /><Relationship Id="rId44" Type="http://schemas.openxmlformats.org/officeDocument/2006/relationships/hyperlink" Target="http://www.sccvote.org/portal/site/rov/" TargetMode="External" /><Relationship Id="rId45" Type="http://schemas.openxmlformats.org/officeDocument/2006/relationships/hyperlink" Target="http://www.votescount.com/" TargetMode="External" /><Relationship Id="rId46" Type="http://schemas.openxmlformats.org/officeDocument/2006/relationships/hyperlink" Target="http://www.elections.co.shasta.ca.us/items.aspx?id=4&amp;s=4" TargetMode="External" /><Relationship Id="rId47" Type="http://schemas.openxmlformats.org/officeDocument/2006/relationships/hyperlink" Target="http://www.sierracounty.ws/index.php?module=pagemaster&amp;PAGE_user_op=view_page&amp;PAGE_id=75&amp;MMN_position=90:90" TargetMode="External" /><Relationship Id="rId48" Type="http://schemas.openxmlformats.org/officeDocument/2006/relationships/hyperlink" Target="http://www.co.siskiyou.ca.us/clerk/index.htm" TargetMode="External" /><Relationship Id="rId49" Type="http://schemas.openxmlformats.org/officeDocument/2006/relationships/hyperlink" Target="http://www.solanocounty.com/depts/rov/default.asp" TargetMode="External" /><Relationship Id="rId50" Type="http://schemas.openxmlformats.org/officeDocument/2006/relationships/hyperlink" Target="http://www.sonoma-county.org/regvoter/" TargetMode="External" /><Relationship Id="rId51" Type="http://schemas.openxmlformats.org/officeDocument/2006/relationships/hyperlink" Target="http://stanvote.com/" TargetMode="External" /><Relationship Id="rId52" Type="http://schemas.openxmlformats.org/officeDocument/2006/relationships/hyperlink" Target="http://www.co.sutter.ca.us/doc/government/depts/cr/elections/cr_elections_home" TargetMode="External" /><Relationship Id="rId53" Type="http://schemas.openxmlformats.org/officeDocument/2006/relationships/hyperlink" Target="http://www.co.tehama.ca.us/index.php?option=com_content&amp;task=view&amp;id=21&amp;Itemid=26" TargetMode="External" /><Relationship Id="rId54" Type="http://schemas.openxmlformats.org/officeDocument/2006/relationships/hyperlink" Target="http://www.trinitycounty.org/Departments/assessor-clerk-elect/elections.htm" TargetMode="External" /><Relationship Id="rId55" Type="http://schemas.openxmlformats.org/officeDocument/2006/relationships/hyperlink" Target="http://www.tularecoelections.org/" TargetMode="External" /><Relationship Id="rId56" Type="http://schemas.openxmlformats.org/officeDocument/2006/relationships/hyperlink" Target="http://portal.co.tuolumne.ca.us/psp/ps/TUP_ELECTIONS/ENTP/c/TU_DEPT_MENU.TUOCM_HTML_COMP.GBL?action=U&amp;CONTENT_PNM=EMPLOYEE&amp;CATGID=2312" TargetMode="External" /><Relationship Id="rId57" Type="http://schemas.openxmlformats.org/officeDocument/2006/relationships/hyperlink" Target="http://recorder.countyofventura.org/elections.htm" TargetMode="External" /><Relationship Id="rId58" Type="http://schemas.openxmlformats.org/officeDocument/2006/relationships/hyperlink" Target="http://www.yoloelections.org/" TargetMode="External" /><Relationship Id="rId59" Type="http://schemas.openxmlformats.org/officeDocument/2006/relationships/hyperlink" Target="http://www.co.yuba.ca.us/departments/clerk/elections/" TargetMode="External" /><Relationship Id="rId60" Type="http://schemas.openxmlformats.org/officeDocument/2006/relationships/hyperlink" Target="http://vote.sos.ca.gov/faq.html#website" TargetMode="External" /><Relationship Id="rId6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K3">
      <pane ySplit="1515" topLeftCell="BM31" activePane="topLeft" state="split"/>
      <selection pane="topLeft" activeCell="U3" sqref="U1:W16384"/>
      <selection pane="bottomLeft" activeCell="S50" sqref="S50"/>
    </sheetView>
  </sheetViews>
  <sheetFormatPr defaultColWidth="9.140625" defaultRowHeight="12.75"/>
  <cols>
    <col min="1" max="1" width="14.28125" style="2" bestFit="1" customWidth="1"/>
    <col min="2" max="2" width="11.8515625" style="2" customWidth="1"/>
    <col min="3" max="3" width="10.7109375" style="2" customWidth="1"/>
    <col min="4" max="4" width="11.421875" style="2" customWidth="1"/>
    <col min="5" max="6" width="10.00390625" style="2" customWidth="1"/>
    <col min="7" max="7" width="10.00390625" style="2" bestFit="1" customWidth="1"/>
    <col min="8" max="9" width="12.00390625" style="2" bestFit="1" customWidth="1"/>
    <col min="10" max="10" width="12.7109375" style="2" bestFit="1" customWidth="1"/>
    <col min="11" max="11" width="10.00390625" style="40" customWidth="1"/>
    <col min="12" max="12" width="10.8515625" style="40" bestFit="1" customWidth="1"/>
    <col min="13" max="13" width="13.28125" style="2" bestFit="1" customWidth="1"/>
    <col min="14" max="14" width="13.28125" style="2" customWidth="1"/>
    <col min="15" max="19" width="10.00390625" style="2" customWidth="1"/>
    <col min="20" max="20" width="10.7109375" style="2" bestFit="1" customWidth="1"/>
    <col min="21" max="16384" width="9.140625" style="2" customWidth="1"/>
  </cols>
  <sheetData>
    <row r="1" spans="1:20" ht="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3"/>
      <c r="Q1" s="13"/>
      <c r="R1" s="13"/>
      <c r="S1" s="13"/>
      <c r="T1" s="13"/>
    </row>
    <row r="2" spans="1:20" ht="18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3"/>
      <c r="Q2" s="13"/>
      <c r="R2" s="13"/>
      <c r="S2" s="13"/>
      <c r="T2" s="13"/>
    </row>
    <row r="3" spans="1:20" ht="18.7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37"/>
      <c r="L3" s="37"/>
      <c r="M3" s="13"/>
      <c r="N3" s="13"/>
      <c r="O3" s="13"/>
      <c r="P3" s="13"/>
      <c r="Q3" s="13"/>
      <c r="R3" s="13"/>
      <c r="S3" s="13"/>
      <c r="T3" s="13"/>
    </row>
    <row r="4" spans="2:20" ht="17.25" thickBot="1" thickTop="1">
      <c r="B4" s="91" t="s">
        <v>68</v>
      </c>
      <c r="C4" s="92"/>
      <c r="D4" s="92"/>
      <c r="E4" s="92"/>
      <c r="F4" s="92"/>
      <c r="G4" s="92"/>
      <c r="H4" s="92"/>
      <c r="I4" s="92"/>
      <c r="J4" s="92"/>
      <c r="K4" s="93"/>
      <c r="L4" s="95" t="s">
        <v>80</v>
      </c>
      <c r="M4" s="96"/>
      <c r="N4" s="96"/>
      <c r="O4" s="96"/>
      <c r="P4" s="97"/>
      <c r="Q4" s="65"/>
      <c r="R4" s="70" t="s">
        <v>5</v>
      </c>
      <c r="S4" s="71"/>
      <c r="T4" s="70" t="s">
        <v>210</v>
      </c>
    </row>
    <row r="5" spans="1:20" ht="13.5" thickTop="1">
      <c r="A5" s="86" t="s">
        <v>1</v>
      </c>
      <c r="B5" s="84" t="s">
        <v>66</v>
      </c>
      <c r="C5" s="15" t="s">
        <v>2</v>
      </c>
      <c r="D5" s="16" t="s">
        <v>2</v>
      </c>
      <c r="E5" s="82" t="s">
        <v>72</v>
      </c>
      <c r="F5" s="82" t="s">
        <v>70</v>
      </c>
      <c r="G5" s="88" t="s">
        <v>71</v>
      </c>
      <c r="H5" s="17" t="s">
        <v>8</v>
      </c>
      <c r="I5" s="17" t="s">
        <v>5</v>
      </c>
      <c r="J5" s="82" t="s">
        <v>7</v>
      </c>
      <c r="K5" s="38" t="s">
        <v>65</v>
      </c>
      <c r="L5" s="52" t="s">
        <v>81</v>
      </c>
      <c r="M5" s="54" t="s">
        <v>83</v>
      </c>
      <c r="N5" s="53" t="s">
        <v>5</v>
      </c>
      <c r="O5" s="54" t="s">
        <v>67</v>
      </c>
      <c r="P5" s="55" t="s">
        <v>67</v>
      </c>
      <c r="Q5" s="65" t="s">
        <v>85</v>
      </c>
      <c r="R5" s="70" t="s">
        <v>86</v>
      </c>
      <c r="S5" s="71" t="s">
        <v>5</v>
      </c>
      <c r="T5" s="70" t="s">
        <v>211</v>
      </c>
    </row>
    <row r="6" spans="1:20" ht="13.5" thickBot="1">
      <c r="A6" s="87"/>
      <c r="B6" s="85"/>
      <c r="C6" s="18" t="s">
        <v>3</v>
      </c>
      <c r="D6" s="19" t="s">
        <v>4</v>
      </c>
      <c r="E6" s="90"/>
      <c r="F6" s="83"/>
      <c r="G6" s="89"/>
      <c r="H6" s="20" t="s">
        <v>75</v>
      </c>
      <c r="I6" s="20" t="s">
        <v>75</v>
      </c>
      <c r="J6" s="83"/>
      <c r="K6" s="39" t="s">
        <v>75</v>
      </c>
      <c r="L6" s="56" t="s">
        <v>82</v>
      </c>
      <c r="M6" s="19" t="s">
        <v>84</v>
      </c>
      <c r="N6" s="50" t="s">
        <v>6</v>
      </c>
      <c r="O6" s="19" t="s">
        <v>77</v>
      </c>
      <c r="P6" s="57" t="s">
        <v>76</v>
      </c>
      <c r="Q6" s="66" t="s">
        <v>86</v>
      </c>
      <c r="R6" s="70" t="s">
        <v>87</v>
      </c>
      <c r="S6" s="72" t="s">
        <v>88</v>
      </c>
      <c r="T6" s="70" t="s">
        <v>212</v>
      </c>
    </row>
    <row r="7" spans="1:20" ht="14.25" thickBot="1" thickTop="1">
      <c r="A7" s="31" t="s">
        <v>9</v>
      </c>
      <c r="B7" s="24">
        <v>14674</v>
      </c>
      <c r="C7" s="25">
        <v>14852</v>
      </c>
      <c r="D7" s="26">
        <v>11205</v>
      </c>
      <c r="E7" s="26">
        <v>2887</v>
      </c>
      <c r="F7" s="27">
        <v>944</v>
      </c>
      <c r="G7" s="26">
        <v>2929</v>
      </c>
      <c r="H7" s="28">
        <v>331244</v>
      </c>
      <c r="I7" s="21">
        <f>SUM(B7:H7)</f>
        <v>378735</v>
      </c>
      <c r="J7" s="29">
        <v>805847</v>
      </c>
      <c r="K7" s="30">
        <f>I7/J7</f>
        <v>0.46998375622171457</v>
      </c>
      <c r="L7" s="58">
        <v>191775</v>
      </c>
      <c r="M7" s="26">
        <v>120000</v>
      </c>
      <c r="N7" s="51">
        <f>L7+M7</f>
        <v>311775</v>
      </c>
      <c r="O7" s="36">
        <f>N7/J7</f>
        <v>0.3868910599654773</v>
      </c>
      <c r="P7" s="59">
        <f>N7/I7</f>
        <v>0.8232009188482712</v>
      </c>
      <c r="Q7" s="5">
        <v>26501</v>
      </c>
      <c r="R7" s="5">
        <v>628545</v>
      </c>
      <c r="S7" s="59">
        <f>R7/J7</f>
        <v>0.7799805670307143</v>
      </c>
      <c r="T7" s="59">
        <f>(R7-N7)/(J7-I7)</f>
        <v>0.7416555844836952</v>
      </c>
    </row>
    <row r="8" spans="1:20" ht="14.25" thickBot="1" thickTop="1">
      <c r="A8" s="32" t="s">
        <v>10</v>
      </c>
      <c r="B8" s="3"/>
      <c r="C8" s="4"/>
      <c r="D8" s="5">
        <v>814</v>
      </c>
      <c r="E8" s="5"/>
      <c r="F8" s="6"/>
      <c r="G8" s="5"/>
      <c r="H8" s="7"/>
      <c r="I8" s="21">
        <v>814</v>
      </c>
      <c r="J8" s="4">
        <v>814</v>
      </c>
      <c r="K8" s="30">
        <f>I8/J8</f>
        <v>1</v>
      </c>
      <c r="L8" s="60">
        <v>697</v>
      </c>
      <c r="M8" s="5"/>
      <c r="N8" s="51">
        <f aca="true" t="shared" si="0" ref="N8:N63">L8+M8</f>
        <v>697</v>
      </c>
      <c r="O8" s="36">
        <f aca="true" t="shared" si="1" ref="O8:O64">N8/J8</f>
        <v>0.8562653562653563</v>
      </c>
      <c r="P8" s="59">
        <f aca="true" t="shared" si="2" ref="P8:P64">N8/I8</f>
        <v>0.8562653562653563</v>
      </c>
      <c r="Q8" s="5">
        <v>0</v>
      </c>
      <c r="R8" s="5">
        <v>697</v>
      </c>
      <c r="S8" s="59">
        <f aca="true" t="shared" si="3" ref="S8:S65">R8/J8</f>
        <v>0.8562653562653563</v>
      </c>
      <c r="T8" s="59" t="e">
        <f aca="true" t="shared" si="4" ref="T8:T65">(R8-N8)/(J8-I8)</f>
        <v>#DIV/0!</v>
      </c>
    </row>
    <row r="9" spans="1:20" ht="14.25" thickBot="1" thickTop="1">
      <c r="A9" s="32" t="s">
        <v>11</v>
      </c>
      <c r="B9" s="3">
        <v>320</v>
      </c>
      <c r="C9" s="4">
        <v>851</v>
      </c>
      <c r="D9" s="5">
        <v>48</v>
      </c>
      <c r="E9" s="5">
        <v>13</v>
      </c>
      <c r="F9" s="6">
        <v>34</v>
      </c>
      <c r="G9" s="5">
        <v>5</v>
      </c>
      <c r="H9" s="7">
        <v>9800</v>
      </c>
      <c r="I9" s="21">
        <f>SUM(B9:H9)</f>
        <v>11071</v>
      </c>
      <c r="J9" s="8">
        <v>21462</v>
      </c>
      <c r="K9" s="30">
        <f>I9/J9</f>
        <v>0.515841953219644</v>
      </c>
      <c r="L9" s="60">
        <v>8893</v>
      </c>
      <c r="M9" s="5">
        <v>959</v>
      </c>
      <c r="N9" s="51">
        <v>9852</v>
      </c>
      <c r="O9" s="36">
        <f t="shared" si="1"/>
        <v>0.45904389152921443</v>
      </c>
      <c r="P9" s="59">
        <f t="shared" si="2"/>
        <v>0.8898925119682052</v>
      </c>
      <c r="Q9" s="5">
        <v>191</v>
      </c>
      <c r="R9" s="5">
        <v>19006</v>
      </c>
      <c r="S9" s="59">
        <f t="shared" si="3"/>
        <v>0.8855651849781009</v>
      </c>
      <c r="T9" s="59">
        <f t="shared" si="4"/>
        <v>0.8809546723125782</v>
      </c>
    </row>
    <row r="10" spans="1:20" ht="14.25" thickBot="1" thickTop="1">
      <c r="A10" s="32" t="s">
        <v>12</v>
      </c>
      <c r="B10" s="3">
        <v>1078</v>
      </c>
      <c r="C10" s="4">
        <v>4825</v>
      </c>
      <c r="D10" s="5">
        <v>5999</v>
      </c>
      <c r="E10" s="5">
        <v>142</v>
      </c>
      <c r="F10" s="6">
        <v>283</v>
      </c>
      <c r="G10" s="5">
        <v>175</v>
      </c>
      <c r="H10" s="7">
        <v>50183</v>
      </c>
      <c r="I10" s="21">
        <v>62685</v>
      </c>
      <c r="J10" s="4">
        <v>122808</v>
      </c>
      <c r="K10" s="30">
        <v>0.5104309</v>
      </c>
      <c r="L10" s="23">
        <v>46136</v>
      </c>
      <c r="M10" s="5">
        <v>8112</v>
      </c>
      <c r="N10" s="51">
        <f t="shared" si="0"/>
        <v>54248</v>
      </c>
      <c r="O10" s="36">
        <f t="shared" si="1"/>
        <v>0.44173018044427076</v>
      </c>
      <c r="P10" s="59">
        <f t="shared" si="2"/>
        <v>0.8654063970646885</v>
      </c>
      <c r="Q10" s="5">
        <v>4079</v>
      </c>
      <c r="R10" s="5">
        <v>99392</v>
      </c>
      <c r="S10" s="59">
        <f t="shared" si="3"/>
        <v>0.809328382515797</v>
      </c>
      <c r="T10" s="59">
        <f t="shared" si="4"/>
        <v>0.7508607354922409</v>
      </c>
    </row>
    <row r="11" spans="1:20" ht="14.25" thickBot="1" thickTop="1">
      <c r="A11" s="32" t="s">
        <v>13</v>
      </c>
      <c r="B11" s="3">
        <v>349</v>
      </c>
      <c r="C11" s="4">
        <v>1146</v>
      </c>
      <c r="D11" s="9" t="s">
        <v>79</v>
      </c>
      <c r="E11" s="9">
        <v>18</v>
      </c>
      <c r="F11" s="6">
        <v>47</v>
      </c>
      <c r="G11" s="5">
        <v>27</v>
      </c>
      <c r="H11" s="7">
        <v>14289</v>
      </c>
      <c r="I11" s="21">
        <v>15876</v>
      </c>
      <c r="J11" s="8">
        <v>28367</v>
      </c>
      <c r="K11" s="30">
        <f>I11/J11</f>
        <v>0.5596643987732224</v>
      </c>
      <c r="L11" s="60">
        <v>12186</v>
      </c>
      <c r="M11" s="5">
        <v>1625</v>
      </c>
      <c r="N11" s="51">
        <v>13811</v>
      </c>
      <c r="O11" s="36">
        <f t="shared" si="1"/>
        <v>0.48686854443543554</v>
      </c>
      <c r="P11" s="59">
        <f t="shared" si="2"/>
        <v>0.8699294532627866</v>
      </c>
      <c r="Q11" s="5">
        <v>270</v>
      </c>
      <c r="R11" s="5">
        <v>23588</v>
      </c>
      <c r="S11" s="59">
        <f t="shared" si="3"/>
        <v>0.8315295942468361</v>
      </c>
      <c r="T11" s="59">
        <f t="shared" si="4"/>
        <v>0.782723560963894</v>
      </c>
    </row>
    <row r="12" spans="1:20" ht="14.25" thickBot="1" thickTop="1">
      <c r="A12" s="32" t="s">
        <v>14</v>
      </c>
      <c r="B12" s="3"/>
      <c r="C12" s="4">
        <v>176</v>
      </c>
      <c r="D12" s="5">
        <v>976</v>
      </c>
      <c r="E12" s="5">
        <v>2</v>
      </c>
      <c r="F12" s="6">
        <v>32</v>
      </c>
      <c r="G12" s="5">
        <v>5</v>
      </c>
      <c r="H12" s="7">
        <v>2520</v>
      </c>
      <c r="I12" s="21">
        <f>SUM(B12:H12)</f>
        <v>3711</v>
      </c>
      <c r="J12" s="4">
        <v>7998</v>
      </c>
      <c r="K12" s="30">
        <f>I12/J12</f>
        <v>0.46399099774943736</v>
      </c>
      <c r="L12" s="60">
        <v>2207</v>
      </c>
      <c r="M12" s="5">
        <v>750</v>
      </c>
      <c r="N12" s="51">
        <v>3203</v>
      </c>
      <c r="O12" s="36">
        <f t="shared" si="1"/>
        <v>0.40047511877969494</v>
      </c>
      <c r="P12" s="59">
        <f t="shared" si="2"/>
        <v>0.8631096739423336</v>
      </c>
      <c r="Q12" s="5">
        <v>89</v>
      </c>
      <c r="R12" s="5">
        <v>6521</v>
      </c>
      <c r="S12" s="59">
        <f t="shared" si="3"/>
        <v>0.815328832208052</v>
      </c>
      <c r="T12" s="59">
        <f t="shared" si="4"/>
        <v>0.7739678096571029</v>
      </c>
    </row>
    <row r="13" spans="1:20" ht="14.25" thickBot="1" thickTop="1">
      <c r="A13" s="32" t="s">
        <v>15</v>
      </c>
      <c r="B13" s="3">
        <v>8170</v>
      </c>
      <c r="C13" s="4">
        <v>30350</v>
      </c>
      <c r="D13" s="9">
        <v>23067</v>
      </c>
      <c r="E13" s="9">
        <v>2492</v>
      </c>
      <c r="F13" s="6">
        <v>859</v>
      </c>
      <c r="G13" s="5">
        <v>222</v>
      </c>
      <c r="H13" s="7">
        <v>212035</v>
      </c>
      <c r="I13" s="21">
        <f>SUM(B13:H13)</f>
        <v>277195</v>
      </c>
      <c r="J13" s="8">
        <v>540559</v>
      </c>
      <c r="K13" s="30">
        <f aca="true" t="shared" si="5" ref="K13:K56">I13/J13</f>
        <v>0.5127932381109185</v>
      </c>
      <c r="L13" s="60">
        <v>197334</v>
      </c>
      <c r="M13" s="5">
        <v>38578</v>
      </c>
      <c r="N13" s="51">
        <f t="shared" si="0"/>
        <v>235912</v>
      </c>
      <c r="O13" s="36">
        <f t="shared" si="1"/>
        <v>0.4364222961785855</v>
      </c>
      <c r="P13" s="59">
        <f t="shared" si="2"/>
        <v>0.85106874222118</v>
      </c>
      <c r="Q13" s="5">
        <v>13569</v>
      </c>
      <c r="R13" s="5">
        <v>456876</v>
      </c>
      <c r="S13" s="59">
        <f t="shared" si="3"/>
        <v>0.8451917367021916</v>
      </c>
      <c r="T13" s="59">
        <f t="shared" si="4"/>
        <v>0.8390060904299752</v>
      </c>
    </row>
    <row r="14" spans="1:20" ht="14.25" thickBot="1" thickTop="1">
      <c r="A14" s="32" t="s">
        <v>16</v>
      </c>
      <c r="B14" s="3">
        <v>312</v>
      </c>
      <c r="C14" s="4"/>
      <c r="D14" s="5"/>
      <c r="E14" s="5"/>
      <c r="F14" s="6">
        <v>12</v>
      </c>
      <c r="G14" s="5">
        <v>12</v>
      </c>
      <c r="H14" s="7">
        <v>5027</v>
      </c>
      <c r="I14" s="21">
        <f>SUM(B14:H14)</f>
        <v>5363</v>
      </c>
      <c r="J14" s="8">
        <v>12774</v>
      </c>
      <c r="K14" s="30">
        <f t="shared" si="5"/>
        <v>0.41983716925003917</v>
      </c>
      <c r="L14" s="60">
        <v>2687</v>
      </c>
      <c r="M14" s="5"/>
      <c r="N14" s="51">
        <f t="shared" si="0"/>
        <v>2687</v>
      </c>
      <c r="O14" s="36">
        <f t="shared" si="1"/>
        <v>0.21034914670424298</v>
      </c>
      <c r="P14" s="59">
        <f t="shared" si="2"/>
        <v>0.5010255454036919</v>
      </c>
      <c r="Q14" s="5"/>
      <c r="R14" s="5">
        <v>0</v>
      </c>
      <c r="S14" s="59">
        <f t="shared" si="3"/>
        <v>0</v>
      </c>
      <c r="T14" s="59">
        <f t="shared" si="4"/>
        <v>-0.36256915396032924</v>
      </c>
    </row>
    <row r="15" spans="1:20" ht="14.25" thickBot="1" thickTop="1">
      <c r="A15" s="32" t="s">
        <v>17</v>
      </c>
      <c r="B15" s="3">
        <v>1135</v>
      </c>
      <c r="C15" s="4">
        <v>2043</v>
      </c>
      <c r="D15" s="5">
        <v>5898</v>
      </c>
      <c r="E15" s="5"/>
      <c r="F15" s="6"/>
      <c r="G15" s="5">
        <v>412</v>
      </c>
      <c r="H15" s="7">
        <v>54250</v>
      </c>
      <c r="I15" s="21">
        <f>SUM(B15:H15)</f>
        <v>63738</v>
      </c>
      <c r="J15" s="4">
        <v>111325</v>
      </c>
      <c r="K15" s="79">
        <f>I15/J15</f>
        <v>0.5725398607680215</v>
      </c>
      <c r="L15" s="23">
        <v>47698</v>
      </c>
      <c r="M15" s="5">
        <v>8448</v>
      </c>
      <c r="N15" s="51">
        <v>56137</v>
      </c>
      <c r="O15" s="36">
        <f>N15/J15</f>
        <v>0.5042622950819672</v>
      </c>
      <c r="P15" s="59">
        <f>N15/I15</f>
        <v>0.8807461796730365</v>
      </c>
      <c r="Q15" s="5">
        <v>1395</v>
      </c>
      <c r="R15" s="5">
        <v>93890</v>
      </c>
      <c r="S15" s="59">
        <f t="shared" si="3"/>
        <v>0.8433864810240288</v>
      </c>
      <c r="T15" s="59">
        <f t="shared" si="4"/>
        <v>0.7933469224788282</v>
      </c>
    </row>
    <row r="16" spans="1:20" ht="14.25" thickBot="1" thickTop="1">
      <c r="A16" s="32" t="s">
        <v>18</v>
      </c>
      <c r="B16" s="3">
        <v>7760</v>
      </c>
      <c r="C16" s="4">
        <v>10678</v>
      </c>
      <c r="D16" s="5">
        <v>21727</v>
      </c>
      <c r="E16" s="5"/>
      <c r="F16" s="6">
        <v>549</v>
      </c>
      <c r="G16" s="5">
        <v>370</v>
      </c>
      <c r="H16" s="7">
        <v>144034</v>
      </c>
      <c r="I16" s="21">
        <v>185118</v>
      </c>
      <c r="J16" s="8">
        <v>382827</v>
      </c>
      <c r="K16" s="30">
        <f aca="true" t="shared" si="6" ref="K16:K21">I16/J16</f>
        <v>0.48355523513231824</v>
      </c>
      <c r="L16" s="60">
        <v>102572</v>
      </c>
      <c r="M16" s="5"/>
      <c r="N16" s="51">
        <f t="shared" si="0"/>
        <v>102572</v>
      </c>
      <c r="O16" s="36">
        <f t="shared" si="1"/>
        <v>0.26793303502626514</v>
      </c>
      <c r="P16" s="59">
        <f t="shared" si="2"/>
        <v>0.5540898237880703</v>
      </c>
      <c r="Q16" s="5"/>
      <c r="R16" s="5">
        <v>0</v>
      </c>
      <c r="S16" s="59">
        <f t="shared" si="3"/>
        <v>0</v>
      </c>
      <c r="T16" s="59">
        <f t="shared" si="4"/>
        <v>-0.5188028870714029</v>
      </c>
    </row>
    <row r="17" spans="1:20" ht="14.25" thickBot="1" thickTop="1">
      <c r="A17" s="32" t="s">
        <v>19</v>
      </c>
      <c r="B17" s="3">
        <v>368</v>
      </c>
      <c r="C17" s="4">
        <v>64</v>
      </c>
      <c r="D17" s="5">
        <v>4060</v>
      </c>
      <c r="E17" s="5"/>
      <c r="F17" s="6">
        <v>47</v>
      </c>
      <c r="G17" s="5">
        <v>8</v>
      </c>
      <c r="H17" s="7">
        <v>3682</v>
      </c>
      <c r="I17" s="21">
        <v>8229</v>
      </c>
      <c r="J17" s="8">
        <v>12424</v>
      </c>
      <c r="K17" s="30">
        <f t="shared" si="6"/>
        <v>0.6623470701867353</v>
      </c>
      <c r="L17" s="60">
        <v>7163</v>
      </c>
      <c r="M17" s="5"/>
      <c r="N17" s="51">
        <f t="shared" si="0"/>
        <v>7163</v>
      </c>
      <c r="O17" s="36">
        <f t="shared" si="1"/>
        <v>0.576545396007727</v>
      </c>
      <c r="P17" s="59">
        <f t="shared" si="2"/>
        <v>0.8704581358609794</v>
      </c>
      <c r="Q17" s="5">
        <v>80</v>
      </c>
      <c r="R17" s="5">
        <v>10053</v>
      </c>
      <c r="S17" s="59">
        <f t="shared" si="3"/>
        <v>0.8091596909207984</v>
      </c>
      <c r="T17" s="59">
        <f t="shared" si="4"/>
        <v>0.6889153754469607</v>
      </c>
    </row>
    <row r="18" spans="1:20" ht="14.25" thickBot="1" thickTop="1">
      <c r="A18" s="32" t="s">
        <v>20</v>
      </c>
      <c r="B18" s="3">
        <v>2477</v>
      </c>
      <c r="C18" s="4">
        <v>2110</v>
      </c>
      <c r="D18" s="5">
        <v>3082</v>
      </c>
      <c r="E18" s="5"/>
      <c r="F18" s="6">
        <v>162</v>
      </c>
      <c r="G18" s="5">
        <v>249</v>
      </c>
      <c r="H18" s="7">
        <v>25730</v>
      </c>
      <c r="I18" s="21">
        <f>SUM(B18:H18)</f>
        <v>33810</v>
      </c>
      <c r="J18" s="4">
        <v>80226</v>
      </c>
      <c r="K18" s="30">
        <f t="shared" si="6"/>
        <v>0.42143444768528904</v>
      </c>
      <c r="L18" s="60">
        <v>25417</v>
      </c>
      <c r="M18" s="5">
        <v>3162</v>
      </c>
      <c r="N18" s="51">
        <f t="shared" si="0"/>
        <v>28579</v>
      </c>
      <c r="O18" s="36">
        <f t="shared" si="1"/>
        <v>0.3562311470096976</v>
      </c>
      <c r="P18" s="59">
        <f t="shared" si="2"/>
        <v>0.8452824608104111</v>
      </c>
      <c r="Q18" s="5">
        <v>1741</v>
      </c>
      <c r="R18" s="5">
        <v>64161</v>
      </c>
      <c r="S18" s="59">
        <f t="shared" si="3"/>
        <v>0.7997531972178595</v>
      </c>
      <c r="T18" s="59">
        <f t="shared" si="4"/>
        <v>0.7665891072044123</v>
      </c>
    </row>
    <row r="19" spans="1:20" ht="14.25" thickBot="1" thickTop="1">
      <c r="A19" s="32" t="s">
        <v>21</v>
      </c>
      <c r="B19" s="3">
        <v>499</v>
      </c>
      <c r="C19" s="4">
        <v>1519</v>
      </c>
      <c r="D19" s="5">
        <v>4710</v>
      </c>
      <c r="E19" s="5"/>
      <c r="F19" s="6">
        <v>159</v>
      </c>
      <c r="G19" s="5">
        <v>56</v>
      </c>
      <c r="H19" s="7">
        <v>15960</v>
      </c>
      <c r="I19" s="21">
        <f>SUM(B19:H19)</f>
        <v>22903</v>
      </c>
      <c r="J19" s="8">
        <v>58642</v>
      </c>
      <c r="K19" s="30">
        <f t="shared" si="6"/>
        <v>0.39055625660789195</v>
      </c>
      <c r="L19" s="60">
        <v>15650</v>
      </c>
      <c r="M19" s="5"/>
      <c r="N19" s="51">
        <f t="shared" si="0"/>
        <v>15650</v>
      </c>
      <c r="O19" s="36">
        <f t="shared" si="1"/>
        <v>0.2668735718427066</v>
      </c>
      <c r="P19" s="59">
        <f t="shared" si="2"/>
        <v>0.6833165960791163</v>
      </c>
      <c r="Q19" s="5">
        <v>3320</v>
      </c>
      <c r="R19" s="5">
        <v>39823</v>
      </c>
      <c r="S19" s="59">
        <f t="shared" si="3"/>
        <v>0.6790866614371952</v>
      </c>
      <c r="T19" s="59">
        <f t="shared" si="4"/>
        <v>0.6763759478440919</v>
      </c>
    </row>
    <row r="20" spans="1:20" ht="14.25" thickBot="1" thickTop="1">
      <c r="A20" s="32" t="s">
        <v>22</v>
      </c>
      <c r="B20" s="3">
        <v>117</v>
      </c>
      <c r="C20" s="4">
        <v>580</v>
      </c>
      <c r="D20" s="5">
        <v>1911</v>
      </c>
      <c r="E20" s="5"/>
      <c r="F20" s="6">
        <v>20</v>
      </c>
      <c r="G20" s="5">
        <v>13</v>
      </c>
      <c r="H20" s="7">
        <v>3358</v>
      </c>
      <c r="I20" s="21">
        <v>6007</v>
      </c>
      <c r="J20" s="8">
        <v>10268</v>
      </c>
      <c r="K20" s="30">
        <f t="shared" si="6"/>
        <v>0.5850214257888586</v>
      </c>
      <c r="L20" s="60">
        <v>4567</v>
      </c>
      <c r="M20" s="5">
        <v>771</v>
      </c>
      <c r="N20" s="51">
        <f t="shared" si="0"/>
        <v>5338</v>
      </c>
      <c r="O20" s="36">
        <f t="shared" si="1"/>
        <v>0.5198675496688742</v>
      </c>
      <c r="P20" s="59">
        <f t="shared" si="2"/>
        <v>0.888629931746296</v>
      </c>
      <c r="Q20" s="5">
        <v>111</v>
      </c>
      <c r="R20" s="5">
        <v>8625</v>
      </c>
      <c r="S20" s="59">
        <f t="shared" si="3"/>
        <v>0.8399883132060771</v>
      </c>
      <c r="T20" s="59">
        <f t="shared" si="4"/>
        <v>0.7714151607603849</v>
      </c>
    </row>
    <row r="21" spans="1:20" ht="14.25" thickBot="1" thickTop="1">
      <c r="A21" s="32" t="s">
        <v>23</v>
      </c>
      <c r="B21" s="3">
        <v>2550</v>
      </c>
      <c r="C21" s="4">
        <v>9185</v>
      </c>
      <c r="D21" s="5">
        <v>22972</v>
      </c>
      <c r="E21" s="5">
        <v>239</v>
      </c>
      <c r="F21" s="6">
        <v>748</v>
      </c>
      <c r="G21" s="10">
        <v>218</v>
      </c>
      <c r="H21" s="7">
        <v>103839</v>
      </c>
      <c r="I21" s="21">
        <f aca="true" t="shared" si="7" ref="I21:I26">SUM(B21:H21)</f>
        <v>139751</v>
      </c>
      <c r="J21" s="4">
        <v>311137</v>
      </c>
      <c r="K21" s="30">
        <f t="shared" si="6"/>
        <v>0.4491622661399962</v>
      </c>
      <c r="L21" s="60">
        <v>102684</v>
      </c>
      <c r="M21" s="5">
        <v>10579</v>
      </c>
      <c r="N21" s="51">
        <f t="shared" si="0"/>
        <v>113263</v>
      </c>
      <c r="O21" s="36">
        <f t="shared" si="1"/>
        <v>0.3640293504147691</v>
      </c>
      <c r="P21" s="59">
        <f t="shared" si="2"/>
        <v>0.8104628947198946</v>
      </c>
      <c r="Q21" s="5">
        <v>10572</v>
      </c>
      <c r="R21" s="5">
        <v>235854</v>
      </c>
      <c r="S21" s="59">
        <f t="shared" si="3"/>
        <v>0.758039063177957</v>
      </c>
      <c r="T21" s="59">
        <f t="shared" si="4"/>
        <v>0.7152917974630366</v>
      </c>
    </row>
    <row r="22" spans="1:20" ht="14.25" thickBot="1" thickTop="1">
      <c r="A22" s="32" t="s">
        <v>24</v>
      </c>
      <c r="B22" s="3">
        <v>552</v>
      </c>
      <c r="C22" s="4">
        <v>950</v>
      </c>
      <c r="D22" s="5">
        <v>13377</v>
      </c>
      <c r="E22" s="5">
        <v>28</v>
      </c>
      <c r="F22" s="6">
        <v>192</v>
      </c>
      <c r="G22" s="10">
        <v>95</v>
      </c>
      <c r="H22" s="7">
        <v>15378</v>
      </c>
      <c r="I22" s="21">
        <f t="shared" si="7"/>
        <v>30572</v>
      </c>
      <c r="J22" s="4">
        <v>49670</v>
      </c>
      <c r="K22" s="30">
        <f t="shared" si="5"/>
        <v>0.6155023152808536</v>
      </c>
      <c r="L22" s="60">
        <v>19969</v>
      </c>
      <c r="M22" s="5">
        <v>3011</v>
      </c>
      <c r="N22" s="51">
        <f t="shared" si="0"/>
        <v>22980</v>
      </c>
      <c r="O22" s="36">
        <f t="shared" si="1"/>
        <v>0.4626535131870344</v>
      </c>
      <c r="P22" s="59">
        <f t="shared" si="2"/>
        <v>0.7516681931178857</v>
      </c>
      <c r="Q22" s="5">
        <v>827</v>
      </c>
      <c r="R22" s="5">
        <v>35775</v>
      </c>
      <c r="S22" s="59">
        <f t="shared" si="3"/>
        <v>0.7202536742500504</v>
      </c>
      <c r="T22" s="59">
        <f t="shared" si="4"/>
        <v>0.6699654414074773</v>
      </c>
    </row>
    <row r="23" spans="1:20" ht="14.25" thickBot="1" thickTop="1">
      <c r="A23" s="32" t="s">
        <v>25</v>
      </c>
      <c r="B23" s="3">
        <v>357</v>
      </c>
      <c r="C23" s="4">
        <v>530</v>
      </c>
      <c r="D23" s="5">
        <v>601</v>
      </c>
      <c r="E23" s="5">
        <v>39</v>
      </c>
      <c r="F23" s="6">
        <v>64</v>
      </c>
      <c r="G23" s="5">
        <v>122</v>
      </c>
      <c r="H23" s="7">
        <v>15737</v>
      </c>
      <c r="I23" s="21">
        <f t="shared" si="7"/>
        <v>17450</v>
      </c>
      <c r="J23" s="8">
        <v>35154</v>
      </c>
      <c r="K23" s="30">
        <f t="shared" si="5"/>
        <v>0.4963873243443136</v>
      </c>
      <c r="L23" s="23">
        <v>12700</v>
      </c>
      <c r="M23" s="5">
        <v>1475</v>
      </c>
      <c r="N23" s="51">
        <f t="shared" si="0"/>
        <v>14175</v>
      </c>
      <c r="O23" s="36">
        <f t="shared" si="1"/>
        <v>0.4032258064516129</v>
      </c>
      <c r="P23" s="59">
        <f t="shared" si="2"/>
        <v>0.8123209169054442</v>
      </c>
      <c r="Q23" s="5">
        <v>647</v>
      </c>
      <c r="R23" s="5">
        <v>25863</v>
      </c>
      <c r="S23" s="59">
        <f t="shared" si="3"/>
        <v>0.735705751834784</v>
      </c>
      <c r="T23" s="59">
        <f t="shared" si="4"/>
        <v>0.6601897876186172</v>
      </c>
    </row>
    <row r="24" spans="1:20" ht="14.25" thickBot="1" thickTop="1">
      <c r="A24" s="32" t="s">
        <v>26</v>
      </c>
      <c r="B24" s="3">
        <v>400</v>
      </c>
      <c r="C24" s="4">
        <v>241</v>
      </c>
      <c r="D24" s="5">
        <v>2600</v>
      </c>
      <c r="E24" s="5">
        <v>1</v>
      </c>
      <c r="F24" s="6">
        <v>58</v>
      </c>
      <c r="G24" s="5">
        <v>15</v>
      </c>
      <c r="H24" s="7">
        <v>5338</v>
      </c>
      <c r="I24" s="21">
        <f t="shared" si="7"/>
        <v>8653</v>
      </c>
      <c r="J24" s="8">
        <v>14230</v>
      </c>
      <c r="K24" s="30">
        <f t="shared" si="5"/>
        <v>0.6080815179198875</v>
      </c>
      <c r="L24" s="60">
        <f>1433+4924</f>
        <v>6357</v>
      </c>
      <c r="M24" s="5">
        <v>748</v>
      </c>
      <c r="N24" s="51">
        <f t="shared" si="0"/>
        <v>7105</v>
      </c>
      <c r="O24" s="36">
        <f t="shared" si="1"/>
        <v>0.49929725931131413</v>
      </c>
      <c r="P24" s="59">
        <f t="shared" si="2"/>
        <v>0.8211025078007628</v>
      </c>
      <c r="Q24" s="5">
        <v>205</v>
      </c>
      <c r="R24" s="5">
        <v>11510</v>
      </c>
      <c r="S24" s="59">
        <f t="shared" si="3"/>
        <v>0.808854532677442</v>
      </c>
      <c r="T24" s="59">
        <f t="shared" si="4"/>
        <v>0.7898511744665591</v>
      </c>
    </row>
    <row r="25" spans="1:20" ht="14.25" thickBot="1" thickTop="1">
      <c r="A25" s="32" t="s">
        <v>27</v>
      </c>
      <c r="B25" s="3">
        <v>30334</v>
      </c>
      <c r="C25" s="4">
        <v>379010</v>
      </c>
      <c r="D25" s="5">
        <v>19213</v>
      </c>
      <c r="E25" s="5"/>
      <c r="F25" s="6">
        <v>17626</v>
      </c>
      <c r="G25" s="5">
        <v>9793</v>
      </c>
      <c r="H25" s="7">
        <v>546174</v>
      </c>
      <c r="I25" s="21">
        <f t="shared" si="7"/>
        <v>1002150</v>
      </c>
      <c r="J25" s="8">
        <v>4111642</v>
      </c>
      <c r="K25" s="30">
        <f t="shared" si="5"/>
        <v>0.24373474149743582</v>
      </c>
      <c r="L25" s="60">
        <v>688948</v>
      </c>
      <c r="M25" s="5">
        <v>121274</v>
      </c>
      <c r="N25" s="51">
        <f t="shared" si="0"/>
        <v>810222</v>
      </c>
      <c r="O25" s="36">
        <f t="shared" si="1"/>
        <v>0.19705558022804515</v>
      </c>
      <c r="P25" s="59">
        <f t="shared" si="2"/>
        <v>0.8084837599161803</v>
      </c>
      <c r="Q25" s="5">
        <v>271074</v>
      </c>
      <c r="R25" s="5">
        <v>3368057</v>
      </c>
      <c r="S25" s="59">
        <f t="shared" si="3"/>
        <v>0.8191513268908139</v>
      </c>
      <c r="T25" s="59">
        <f t="shared" si="4"/>
        <v>0.8225893489997723</v>
      </c>
    </row>
    <row r="26" spans="1:20" ht="14.25" thickBot="1" thickTop="1">
      <c r="A26" s="32" t="s">
        <v>28</v>
      </c>
      <c r="B26" s="3">
        <v>517</v>
      </c>
      <c r="C26" s="4">
        <v>1451</v>
      </c>
      <c r="D26" s="5">
        <v>2291</v>
      </c>
      <c r="E26" s="5">
        <v>161</v>
      </c>
      <c r="F26" s="6">
        <v>39</v>
      </c>
      <c r="G26" s="5">
        <v>9</v>
      </c>
      <c r="H26" s="7">
        <v>25307</v>
      </c>
      <c r="I26" s="21">
        <f t="shared" si="7"/>
        <v>29775</v>
      </c>
      <c r="J26" s="8">
        <v>54003</v>
      </c>
      <c r="K26" s="30">
        <f t="shared" si="5"/>
        <v>0.5513582578745625</v>
      </c>
      <c r="L26" s="60">
        <v>22268</v>
      </c>
      <c r="M26" s="5">
        <v>3668</v>
      </c>
      <c r="N26" s="51">
        <f t="shared" si="0"/>
        <v>25936</v>
      </c>
      <c r="O26" s="36">
        <f t="shared" si="1"/>
        <v>0.4802696146510379</v>
      </c>
      <c r="P26" s="59">
        <f t="shared" si="2"/>
        <v>0.8710663308144416</v>
      </c>
      <c r="Q26" s="5">
        <v>1473</v>
      </c>
      <c r="R26" s="5">
        <v>43032</v>
      </c>
      <c r="S26" s="59">
        <f t="shared" si="3"/>
        <v>0.7968446197433476</v>
      </c>
      <c r="T26" s="59">
        <f t="shared" si="4"/>
        <v>0.7056298497606076</v>
      </c>
    </row>
    <row r="27" spans="1:20" ht="14.25" thickBot="1" thickTop="1">
      <c r="A27" s="32" t="s">
        <v>29</v>
      </c>
      <c r="B27" s="3">
        <v>7152</v>
      </c>
      <c r="C27" s="4">
        <v>3160</v>
      </c>
      <c r="D27" s="5">
        <v>1661</v>
      </c>
      <c r="E27" s="5">
        <v>308</v>
      </c>
      <c r="F27" s="6">
        <v>118</v>
      </c>
      <c r="G27" s="5">
        <v>1415</v>
      </c>
      <c r="H27" s="7">
        <v>83369</v>
      </c>
      <c r="I27" s="21">
        <v>97183</v>
      </c>
      <c r="J27" s="8">
        <v>155640</v>
      </c>
      <c r="K27" s="30">
        <v>0.6244088923156002</v>
      </c>
      <c r="L27" s="60">
        <v>72603</v>
      </c>
      <c r="M27" s="5">
        <v>12093</v>
      </c>
      <c r="N27" s="51">
        <v>84696</v>
      </c>
      <c r="O27" s="36">
        <f t="shared" si="1"/>
        <v>0.5441788743253663</v>
      </c>
      <c r="P27" s="59">
        <f t="shared" si="2"/>
        <v>0.8715104493584269</v>
      </c>
      <c r="Q27" s="5">
        <v>3037</v>
      </c>
      <c r="R27" s="5">
        <v>141321</v>
      </c>
      <c r="S27" s="59">
        <f t="shared" si="3"/>
        <v>0.9079992289899769</v>
      </c>
      <c r="T27" s="59">
        <f t="shared" si="4"/>
        <v>0.9686607249773338</v>
      </c>
    </row>
    <row r="28" spans="1:20" ht="14.25" thickBot="1" thickTop="1">
      <c r="A28" s="32" t="s">
        <v>30</v>
      </c>
      <c r="B28" s="3">
        <v>30</v>
      </c>
      <c r="C28" s="4">
        <v>473</v>
      </c>
      <c r="D28" s="5">
        <v>946</v>
      </c>
      <c r="E28" s="5">
        <v>0</v>
      </c>
      <c r="F28" s="6">
        <v>27</v>
      </c>
      <c r="G28" s="5">
        <v>37</v>
      </c>
      <c r="H28" s="7">
        <v>5496</v>
      </c>
      <c r="I28" s="21">
        <f>SUM(B28:H28)</f>
        <v>7009</v>
      </c>
      <c r="J28" s="4">
        <v>11693</v>
      </c>
      <c r="K28" s="30">
        <f>I28/J28</f>
        <v>0.5994184554861883</v>
      </c>
      <c r="L28" s="23">
        <v>6223</v>
      </c>
      <c r="M28" s="5">
        <v>545</v>
      </c>
      <c r="N28" s="51">
        <v>6223</v>
      </c>
      <c r="O28" s="36">
        <f t="shared" si="1"/>
        <v>0.5321987513897204</v>
      </c>
      <c r="P28" s="59">
        <f>N28/I28</f>
        <v>0.8878584676844058</v>
      </c>
      <c r="Q28" s="5">
        <v>239</v>
      </c>
      <c r="R28" s="5">
        <v>9781</v>
      </c>
      <c r="S28" s="59">
        <f t="shared" si="3"/>
        <v>0.83648336611648</v>
      </c>
      <c r="T28" s="59">
        <f t="shared" si="4"/>
        <v>0.759607173356106</v>
      </c>
    </row>
    <row r="29" spans="1:20" ht="14.25" thickBot="1" thickTop="1">
      <c r="A29" s="32" t="s">
        <v>31</v>
      </c>
      <c r="B29" s="3">
        <v>634</v>
      </c>
      <c r="C29" s="4">
        <v>582</v>
      </c>
      <c r="D29" s="5">
        <v>18256</v>
      </c>
      <c r="E29" s="5"/>
      <c r="F29" s="6">
        <v>64</v>
      </c>
      <c r="G29" s="5">
        <v>181</v>
      </c>
      <c r="H29" s="7">
        <v>18368</v>
      </c>
      <c r="I29" s="21">
        <f>SUM(B29:H29)</f>
        <v>38085</v>
      </c>
      <c r="J29" s="8">
        <v>50783</v>
      </c>
      <c r="K29" s="30">
        <f>I29/J29</f>
        <v>0.749955693834551</v>
      </c>
      <c r="L29" s="60">
        <v>25130</v>
      </c>
      <c r="M29" s="5">
        <v>5940</v>
      </c>
      <c r="N29" s="51">
        <f>L29+M29</f>
        <v>31070</v>
      </c>
      <c r="O29" s="36">
        <f>N29/J29</f>
        <v>0.6118189157789024</v>
      </c>
      <c r="P29" s="59">
        <f>N29/I29</f>
        <v>0.815806748063542</v>
      </c>
      <c r="Q29" s="5">
        <v>721</v>
      </c>
      <c r="R29" s="5">
        <f>N29+Q29</f>
        <v>31791</v>
      </c>
      <c r="S29" s="59">
        <f t="shared" si="3"/>
        <v>0.6260165803516925</v>
      </c>
      <c r="T29" s="59">
        <f t="shared" si="4"/>
        <v>0.056780595369349506</v>
      </c>
    </row>
    <row r="30" spans="1:20" ht="14.25" thickBot="1" thickTop="1">
      <c r="A30" s="32" t="s">
        <v>32</v>
      </c>
      <c r="B30" s="3">
        <v>440</v>
      </c>
      <c r="C30" s="4"/>
      <c r="D30" s="5"/>
      <c r="E30" s="5"/>
      <c r="F30" s="6"/>
      <c r="G30" s="5">
        <v>70</v>
      </c>
      <c r="H30" s="7">
        <v>25974</v>
      </c>
      <c r="I30" s="21">
        <v>31327</v>
      </c>
      <c r="J30" s="8">
        <v>97179</v>
      </c>
      <c r="K30" s="30">
        <f t="shared" si="5"/>
        <v>0.3223638852015353</v>
      </c>
      <c r="L30" s="60">
        <v>10149</v>
      </c>
      <c r="M30" s="5"/>
      <c r="N30" s="51">
        <f t="shared" si="0"/>
        <v>10149</v>
      </c>
      <c r="O30" s="36">
        <f t="shared" si="1"/>
        <v>0.10443614361127404</v>
      </c>
      <c r="P30" s="59">
        <f t="shared" si="2"/>
        <v>0.3239697385641779</v>
      </c>
      <c r="Q30" s="5"/>
      <c r="R30" s="5">
        <v>0</v>
      </c>
      <c r="S30" s="59">
        <f t="shared" si="3"/>
        <v>0</v>
      </c>
      <c r="T30" s="59">
        <f t="shared" si="4"/>
        <v>-0.15411832594302374</v>
      </c>
    </row>
    <row r="31" spans="1:20" ht="14.25" thickBot="1" thickTop="1">
      <c r="A31" s="32" t="s">
        <v>74</v>
      </c>
      <c r="B31" s="3">
        <v>57</v>
      </c>
      <c r="C31" s="4">
        <v>147</v>
      </c>
      <c r="D31" s="5">
        <v>1645</v>
      </c>
      <c r="E31" s="5"/>
      <c r="F31" s="6">
        <v>21</v>
      </c>
      <c r="G31" s="5">
        <v>1</v>
      </c>
      <c r="H31" s="7">
        <v>1501</v>
      </c>
      <c r="I31" s="21">
        <f>SUM(B31:H31)</f>
        <v>3372</v>
      </c>
      <c r="J31" s="8">
        <v>5518</v>
      </c>
      <c r="K31" s="30">
        <f t="shared" si="5"/>
        <v>0.6110909749909388</v>
      </c>
      <c r="L31" s="60">
        <v>2820</v>
      </c>
      <c r="M31" s="5"/>
      <c r="N31" s="51">
        <f t="shared" si="0"/>
        <v>2820</v>
      </c>
      <c r="O31" s="36">
        <f t="shared" si="1"/>
        <v>0.5110547299746285</v>
      </c>
      <c r="P31" s="59">
        <f t="shared" si="2"/>
        <v>0.8362989323843416</v>
      </c>
      <c r="Q31" s="5">
        <v>24</v>
      </c>
      <c r="R31" s="5">
        <v>4505</v>
      </c>
      <c r="S31" s="59">
        <f t="shared" si="3"/>
        <v>0.8164189923885465</v>
      </c>
      <c r="T31" s="59">
        <f t="shared" si="4"/>
        <v>0.7851817334575956</v>
      </c>
    </row>
    <row r="32" spans="1:20" ht="14.25" thickBot="1" thickTop="1">
      <c r="A32" s="32" t="s">
        <v>33</v>
      </c>
      <c r="B32" s="3">
        <v>130</v>
      </c>
      <c r="C32" s="4">
        <v>742</v>
      </c>
      <c r="D32" s="5">
        <v>1104</v>
      </c>
      <c r="E32" s="5"/>
      <c r="F32" s="6"/>
      <c r="G32" s="5">
        <v>1</v>
      </c>
      <c r="H32" s="7">
        <v>1244</v>
      </c>
      <c r="I32" s="21">
        <f>SUM(B32:H32)</f>
        <v>3221</v>
      </c>
      <c r="J32" s="8">
        <v>6722</v>
      </c>
      <c r="K32" s="30">
        <f t="shared" si="5"/>
        <v>0.4791728652186849</v>
      </c>
      <c r="L32" s="60">
        <v>1350</v>
      </c>
      <c r="M32" s="5"/>
      <c r="N32" s="51">
        <f t="shared" si="0"/>
        <v>1350</v>
      </c>
      <c r="O32" s="36">
        <f t="shared" si="1"/>
        <v>0.2008330853912526</v>
      </c>
      <c r="P32" s="59">
        <f t="shared" si="2"/>
        <v>0.41912449549829245</v>
      </c>
      <c r="Q32" s="5"/>
      <c r="R32" s="5">
        <v>0</v>
      </c>
      <c r="S32" s="59">
        <f t="shared" si="3"/>
        <v>0</v>
      </c>
      <c r="T32" s="59">
        <f t="shared" si="4"/>
        <v>-0.3856041131105398</v>
      </c>
    </row>
    <row r="33" spans="1:20" ht="14.25" thickBot="1" thickTop="1">
      <c r="A33" s="32" t="s">
        <v>34</v>
      </c>
      <c r="B33" s="3">
        <v>2878</v>
      </c>
      <c r="C33" s="4">
        <v>2180</v>
      </c>
      <c r="D33" s="5">
        <v>8575</v>
      </c>
      <c r="E33" s="5">
        <v>355</v>
      </c>
      <c r="F33" s="6">
        <v>327</v>
      </c>
      <c r="G33" s="5">
        <v>523</v>
      </c>
      <c r="H33" s="7">
        <v>82520</v>
      </c>
      <c r="I33" s="21">
        <f>SUM(B33:H33)</f>
        <v>97358</v>
      </c>
      <c r="J33" s="8">
        <v>158391</v>
      </c>
      <c r="K33" s="30">
        <f t="shared" si="5"/>
        <v>0.614668762745358</v>
      </c>
      <c r="L33" s="60">
        <v>59978</v>
      </c>
      <c r="M33" s="5"/>
      <c r="N33" s="51">
        <f t="shared" si="0"/>
        <v>59978</v>
      </c>
      <c r="O33" s="36">
        <f t="shared" si="1"/>
        <v>0.37867050526860746</v>
      </c>
      <c r="P33" s="59">
        <f t="shared" si="2"/>
        <v>0.616056204934366</v>
      </c>
      <c r="Q33" s="5"/>
      <c r="R33" s="5">
        <v>0</v>
      </c>
      <c r="S33" s="59">
        <f t="shared" si="3"/>
        <v>0</v>
      </c>
      <c r="T33" s="59">
        <f t="shared" si="4"/>
        <v>-0.9827142693297068</v>
      </c>
    </row>
    <row r="34" spans="1:20" ht="14.25" thickBot="1" thickTop="1">
      <c r="A34" s="32" t="s">
        <v>35</v>
      </c>
      <c r="B34" s="3">
        <v>2763</v>
      </c>
      <c r="C34" s="4">
        <v>1183</v>
      </c>
      <c r="D34" s="5">
        <v>36407</v>
      </c>
      <c r="E34" s="5"/>
      <c r="F34" s="6">
        <v>123</v>
      </c>
      <c r="G34" s="5">
        <v>328</v>
      </c>
      <c r="H34" s="7">
        <v>16193</v>
      </c>
      <c r="I34" s="21">
        <f>SUM(B34:H34)</f>
        <v>56997</v>
      </c>
      <c r="J34" s="8">
        <v>71520</v>
      </c>
      <c r="K34" s="30">
        <f t="shared" si="5"/>
        <v>0.7969379194630872</v>
      </c>
      <c r="L34" s="60">
        <v>27291</v>
      </c>
      <c r="M34" s="5">
        <v>12593</v>
      </c>
      <c r="N34" s="51">
        <v>48713</v>
      </c>
      <c r="O34" s="36">
        <f t="shared" si="1"/>
        <v>0.6811101789709172</v>
      </c>
      <c r="P34" s="59">
        <f t="shared" si="2"/>
        <v>0.854659017141253</v>
      </c>
      <c r="Q34" s="5"/>
      <c r="R34" s="5">
        <v>0</v>
      </c>
      <c r="S34" s="59">
        <f t="shared" si="3"/>
        <v>0</v>
      </c>
      <c r="T34" s="59">
        <f t="shared" si="4"/>
        <v>-3.3541967912965642</v>
      </c>
    </row>
    <row r="35" spans="1:20" ht="14.25" thickBot="1" thickTop="1">
      <c r="A35" s="32" t="s">
        <v>36</v>
      </c>
      <c r="B35" s="3">
        <v>1625</v>
      </c>
      <c r="C35" s="4">
        <v>559</v>
      </c>
      <c r="D35" s="5">
        <v>9746</v>
      </c>
      <c r="E35" s="5"/>
      <c r="F35" s="6"/>
      <c r="G35" s="5">
        <v>451</v>
      </c>
      <c r="H35" s="7">
        <v>33125</v>
      </c>
      <c r="I35" s="21">
        <v>44672</v>
      </c>
      <c r="J35" s="8">
        <v>63850</v>
      </c>
      <c r="K35" s="30">
        <f t="shared" si="5"/>
        <v>0.6996397807361002</v>
      </c>
      <c r="L35" s="60">
        <v>33698</v>
      </c>
      <c r="M35" s="5">
        <v>5734</v>
      </c>
      <c r="N35" s="51">
        <f t="shared" si="0"/>
        <v>39432</v>
      </c>
      <c r="O35" s="36">
        <f t="shared" si="1"/>
        <v>0.6175724353954581</v>
      </c>
      <c r="P35" s="59">
        <f t="shared" si="2"/>
        <v>0.8827005730659025</v>
      </c>
      <c r="Q35" s="5">
        <v>1326</v>
      </c>
      <c r="R35" s="5">
        <v>56176</v>
      </c>
      <c r="S35" s="59">
        <f t="shared" si="3"/>
        <v>0.879812059514487</v>
      </c>
      <c r="T35" s="59">
        <f t="shared" si="4"/>
        <v>0.8730837417874648</v>
      </c>
    </row>
    <row r="36" spans="1:20" ht="14.25" thickBot="1" thickTop="1">
      <c r="A36" s="32" t="s">
        <v>37</v>
      </c>
      <c r="B36" s="3">
        <v>1405</v>
      </c>
      <c r="C36" s="4">
        <v>72307</v>
      </c>
      <c r="D36" s="5">
        <v>16050</v>
      </c>
      <c r="E36" s="5"/>
      <c r="F36" s="6">
        <v>2725</v>
      </c>
      <c r="G36" s="5">
        <v>2011</v>
      </c>
      <c r="H36" s="7">
        <v>546651</v>
      </c>
      <c r="I36" s="21">
        <v>643367</v>
      </c>
      <c r="J36" s="8">
        <v>1607989</v>
      </c>
      <c r="K36" s="30">
        <f t="shared" si="5"/>
        <v>0.40010659276898036</v>
      </c>
      <c r="L36" s="60">
        <v>229189</v>
      </c>
      <c r="M36" s="5"/>
      <c r="N36" s="51">
        <f t="shared" si="0"/>
        <v>229189</v>
      </c>
      <c r="O36" s="36">
        <f t="shared" si="1"/>
        <v>0.14253144766537582</v>
      </c>
      <c r="P36" s="59">
        <f t="shared" si="2"/>
        <v>0.3562336893250664</v>
      </c>
      <c r="Q36" s="5"/>
      <c r="R36" s="5">
        <v>0</v>
      </c>
      <c r="S36" s="59">
        <f t="shared" si="3"/>
        <v>0</v>
      </c>
      <c r="T36" s="59">
        <f t="shared" si="4"/>
        <v>-0.237594622556815</v>
      </c>
    </row>
    <row r="37" spans="1:20" ht="14.25" thickBot="1" thickTop="1">
      <c r="A37" s="32" t="s">
        <v>78</v>
      </c>
      <c r="B37" s="3">
        <v>1291</v>
      </c>
      <c r="C37" s="4">
        <v>6149</v>
      </c>
      <c r="D37" s="5">
        <v>9735</v>
      </c>
      <c r="E37" s="5">
        <v>0</v>
      </c>
      <c r="F37" s="6">
        <v>418</v>
      </c>
      <c r="G37" s="5">
        <v>360</v>
      </c>
      <c r="H37" s="7">
        <v>99301</v>
      </c>
      <c r="I37" s="21">
        <f>SUM(B37:H37)</f>
        <v>117254</v>
      </c>
      <c r="J37" s="4">
        <v>199088</v>
      </c>
      <c r="K37" s="30">
        <f t="shared" si="5"/>
        <v>0.5889556377079482</v>
      </c>
      <c r="L37" s="60">
        <v>86862</v>
      </c>
      <c r="M37" s="5"/>
      <c r="N37" s="51">
        <f t="shared" si="0"/>
        <v>86862</v>
      </c>
      <c r="O37" s="36">
        <f t="shared" si="1"/>
        <v>0.43629952583782045</v>
      </c>
      <c r="P37" s="59">
        <f t="shared" si="2"/>
        <v>0.7408020195473075</v>
      </c>
      <c r="Q37" s="5"/>
      <c r="R37" s="5">
        <v>0</v>
      </c>
      <c r="S37" s="59">
        <f t="shared" si="3"/>
        <v>0</v>
      </c>
      <c r="T37" s="59">
        <f t="shared" si="4"/>
        <v>-1.0614414546521005</v>
      </c>
    </row>
    <row r="38" spans="1:20" ht="14.25" thickBot="1" thickTop="1">
      <c r="A38" s="32" t="s">
        <v>38</v>
      </c>
      <c r="B38" s="3">
        <v>263</v>
      </c>
      <c r="C38" s="4">
        <v>681</v>
      </c>
      <c r="D38" s="5">
        <v>615</v>
      </c>
      <c r="E38" s="5"/>
      <c r="F38" s="6">
        <v>70</v>
      </c>
      <c r="G38" s="5"/>
      <c r="H38" s="7">
        <v>6374</v>
      </c>
      <c r="I38" s="21">
        <f>SUM(B38:H38)</f>
        <v>8003</v>
      </c>
      <c r="J38" s="4">
        <v>13742</v>
      </c>
      <c r="K38" s="30">
        <f t="shared" si="5"/>
        <v>0.5823752001164314</v>
      </c>
      <c r="L38" s="23">
        <v>7174</v>
      </c>
      <c r="M38" s="5">
        <v>323</v>
      </c>
      <c r="N38" s="51">
        <f t="shared" si="0"/>
        <v>7497</v>
      </c>
      <c r="O38" s="36">
        <f t="shared" si="1"/>
        <v>0.5455537767428322</v>
      </c>
      <c r="P38" s="59">
        <f t="shared" si="2"/>
        <v>0.9367737098588029</v>
      </c>
      <c r="Q38" s="5">
        <v>217</v>
      </c>
      <c r="R38" s="5">
        <v>11169</v>
      </c>
      <c r="S38" s="59">
        <f t="shared" si="3"/>
        <v>0.8127637898413622</v>
      </c>
      <c r="T38" s="59">
        <f t="shared" si="4"/>
        <v>0.639832723470988</v>
      </c>
    </row>
    <row r="39" spans="1:20" ht="14.25" thickBot="1" thickTop="1">
      <c r="A39" s="32" t="s">
        <v>39</v>
      </c>
      <c r="B39" s="3">
        <f>16991+7917+10167</f>
        <v>35075</v>
      </c>
      <c r="C39" s="4">
        <v>42624</v>
      </c>
      <c r="D39" s="5">
        <v>46816</v>
      </c>
      <c r="E39" s="5">
        <v>1929</v>
      </c>
      <c r="F39" s="6">
        <v>876</v>
      </c>
      <c r="G39" s="5">
        <v>1095</v>
      </c>
      <c r="H39" s="7">
        <v>252280</v>
      </c>
      <c r="I39" s="21">
        <f>SUM(B39:H39)</f>
        <v>380695</v>
      </c>
      <c r="J39" s="4">
        <v>838716</v>
      </c>
      <c r="K39" s="30">
        <f>+I39/J39</f>
        <v>0.45390215519913774</v>
      </c>
      <c r="L39" s="23">
        <f>306865-M39</f>
        <v>258976</v>
      </c>
      <c r="M39" s="5">
        <v>47889</v>
      </c>
      <c r="N39" s="51">
        <f>SUM(L39:M39)</f>
        <v>306865</v>
      </c>
      <c r="O39" s="36">
        <f>N39/J39</f>
        <v>0.36587474186733054</v>
      </c>
      <c r="P39" s="59">
        <f t="shared" si="2"/>
        <v>0.8060652228161652</v>
      </c>
      <c r="Q39" s="5">
        <f>51576-8993</f>
        <v>42583</v>
      </c>
      <c r="R39" s="5">
        <v>657005</v>
      </c>
      <c r="S39" s="59">
        <f t="shared" si="3"/>
        <v>0.7833462101593388</v>
      </c>
      <c r="T39" s="59">
        <f t="shared" si="4"/>
        <v>0.7644627648077271</v>
      </c>
    </row>
    <row r="40" spans="1:20" ht="14.25" thickBot="1" thickTop="1">
      <c r="A40" s="32" t="s">
        <v>40</v>
      </c>
      <c r="B40" s="3">
        <v>6474</v>
      </c>
      <c r="C40" s="4">
        <v>28634</v>
      </c>
      <c r="D40" s="5">
        <v>14726</v>
      </c>
      <c r="E40" s="5">
        <v>687</v>
      </c>
      <c r="F40" s="6">
        <v>1669</v>
      </c>
      <c r="G40" s="5">
        <v>709</v>
      </c>
      <c r="H40" s="7">
        <v>248878</v>
      </c>
      <c r="I40" s="21">
        <f>SUM(B40:H40)</f>
        <v>301777</v>
      </c>
      <c r="J40" s="4">
        <v>684588</v>
      </c>
      <c r="K40" s="30">
        <f>I40/J40</f>
        <v>0.44081549778845086</v>
      </c>
      <c r="L40" s="23">
        <v>200906</v>
      </c>
      <c r="M40" s="5">
        <v>54361</v>
      </c>
      <c r="N40" s="51">
        <f>L40+M40</f>
        <v>255267</v>
      </c>
      <c r="O40" s="36">
        <f t="shared" si="1"/>
        <v>0.37287682518536697</v>
      </c>
      <c r="P40" s="59">
        <f t="shared" si="2"/>
        <v>0.8458795733273244</v>
      </c>
      <c r="Q40" s="5">
        <v>16800</v>
      </c>
      <c r="R40" s="5">
        <v>546660</v>
      </c>
      <c r="S40" s="59">
        <f t="shared" si="3"/>
        <v>0.7985240757944925</v>
      </c>
      <c r="T40" s="59">
        <f t="shared" si="4"/>
        <v>0.7611928601842685</v>
      </c>
    </row>
    <row r="41" spans="1:20" ht="14.25" thickBot="1" thickTop="1">
      <c r="A41" s="32" t="s">
        <v>41</v>
      </c>
      <c r="B41" s="3">
        <v>744</v>
      </c>
      <c r="C41" s="4">
        <v>635</v>
      </c>
      <c r="D41" s="5">
        <v>3793</v>
      </c>
      <c r="E41" s="5">
        <v>0</v>
      </c>
      <c r="F41" s="6">
        <v>32</v>
      </c>
      <c r="G41" s="5">
        <v>35</v>
      </c>
      <c r="H41" s="7">
        <v>8613</v>
      </c>
      <c r="I41" s="21">
        <f>SUM(B41:H41)</f>
        <v>13852</v>
      </c>
      <c r="J41" s="8">
        <v>24477</v>
      </c>
      <c r="K41" s="30">
        <f>I41/J41</f>
        <v>0.5659190260244311</v>
      </c>
      <c r="L41" s="60">
        <f>11450-3620</f>
        <v>7830</v>
      </c>
      <c r="M41" s="5">
        <v>3620</v>
      </c>
      <c r="N41" s="51">
        <f>L41+M41</f>
        <v>11450</v>
      </c>
      <c r="O41" s="36">
        <f>N41/J41</f>
        <v>0.46778608489602486</v>
      </c>
      <c r="P41" s="59">
        <f>N41/I41</f>
        <v>0.8265954374819521</v>
      </c>
      <c r="Q41" s="5">
        <v>300</v>
      </c>
      <c r="R41" s="5">
        <v>19982</v>
      </c>
      <c r="S41" s="59">
        <f t="shared" si="3"/>
        <v>0.8163582138333946</v>
      </c>
      <c r="T41" s="59">
        <f t="shared" si="4"/>
        <v>0.8030117647058823</v>
      </c>
    </row>
    <row r="42" spans="1:20" ht="14.25" thickBot="1" thickTop="1">
      <c r="A42" s="32" t="s">
        <v>42</v>
      </c>
      <c r="B42" s="3">
        <v>7992</v>
      </c>
      <c r="C42" s="4">
        <v>19564</v>
      </c>
      <c r="D42" s="5">
        <v>17149</v>
      </c>
      <c r="E42" s="5"/>
      <c r="F42" s="6"/>
      <c r="G42" s="5">
        <v>2092</v>
      </c>
      <c r="H42" s="7">
        <v>256122</v>
      </c>
      <c r="I42" s="21">
        <v>302919</v>
      </c>
      <c r="J42" s="4">
        <v>829756</v>
      </c>
      <c r="K42" s="30">
        <v>0.3650699723774218</v>
      </c>
      <c r="L42" s="23">
        <v>196394</v>
      </c>
      <c r="M42" s="5">
        <v>44910</v>
      </c>
      <c r="N42" s="51">
        <v>241304</v>
      </c>
      <c r="O42" s="36">
        <v>0.2923714923423271</v>
      </c>
      <c r="P42" s="59">
        <v>0.8008642574417584</v>
      </c>
      <c r="Q42" s="5">
        <v>35498</v>
      </c>
      <c r="R42" s="5">
        <v>616320</v>
      </c>
      <c r="S42" s="59">
        <f t="shared" si="3"/>
        <v>0.7427725741061227</v>
      </c>
      <c r="T42" s="59">
        <f t="shared" si="4"/>
        <v>0.7118254792279206</v>
      </c>
    </row>
    <row r="43" spans="1:20" ht="14.25" thickBot="1" thickTop="1">
      <c r="A43" s="32" t="s">
        <v>43</v>
      </c>
      <c r="B43" s="3">
        <v>16016</v>
      </c>
      <c r="C43" s="4">
        <v>40114</v>
      </c>
      <c r="D43" s="5">
        <v>35834</v>
      </c>
      <c r="E43" s="5">
        <v>2552</v>
      </c>
      <c r="F43" s="6">
        <v>3285</v>
      </c>
      <c r="G43" s="5">
        <v>4126</v>
      </c>
      <c r="H43" s="7">
        <v>566450</v>
      </c>
      <c r="I43" s="21">
        <f>SUM(B43:H43)</f>
        <v>668377</v>
      </c>
      <c r="J43" s="4">
        <v>1488157</v>
      </c>
      <c r="K43" s="30">
        <f>I43/J43</f>
        <v>0.4491307032792911</v>
      </c>
      <c r="L43" s="23">
        <v>468154</v>
      </c>
      <c r="M43" s="5">
        <v>105015</v>
      </c>
      <c r="N43" s="51">
        <f>SUM(L43+M43)</f>
        <v>573169</v>
      </c>
      <c r="O43" s="36">
        <f>N43/J43</f>
        <v>0.38515358258570837</v>
      </c>
      <c r="P43" s="59">
        <f>N43/I43</f>
        <v>0.8575534466326639</v>
      </c>
      <c r="Q43" s="5">
        <v>74073</v>
      </c>
      <c r="R43" s="5">
        <v>1245947</v>
      </c>
      <c r="S43" s="59">
        <f t="shared" si="3"/>
        <v>0.8372416351231758</v>
      </c>
      <c r="T43" s="59">
        <f t="shared" si="4"/>
        <v>0.8206811583595599</v>
      </c>
    </row>
    <row r="44" spans="1:20" ht="14.25" thickBot="1" thickTop="1">
      <c r="A44" s="32" t="s">
        <v>44</v>
      </c>
      <c r="B44" s="3">
        <v>19209</v>
      </c>
      <c r="C44" s="4">
        <v>20538</v>
      </c>
      <c r="D44" s="5">
        <v>2547</v>
      </c>
      <c r="E44" s="5">
        <v>4155</v>
      </c>
      <c r="F44" s="6">
        <v>326</v>
      </c>
      <c r="G44" s="5">
        <v>3274</v>
      </c>
      <c r="H44" s="7">
        <v>167155</v>
      </c>
      <c r="I44" s="21">
        <f>SUM(B44:H44)</f>
        <v>217204</v>
      </c>
      <c r="J44" s="4">
        <v>477539</v>
      </c>
      <c r="K44" s="30">
        <f>I44/J44</f>
        <v>0.4548403376478152</v>
      </c>
      <c r="L44" s="23">
        <v>145878</v>
      </c>
      <c r="M44" s="5">
        <v>35297</v>
      </c>
      <c r="N44" s="51">
        <f>L44+M44</f>
        <v>181175</v>
      </c>
      <c r="O44" s="36">
        <f>N44/J44</f>
        <v>0.37939309668948507</v>
      </c>
      <c r="P44" s="59">
        <f>N44/I44</f>
        <v>0.8341236809635182</v>
      </c>
      <c r="Q44" s="5">
        <v>17124</v>
      </c>
      <c r="R44" s="5">
        <v>388112</v>
      </c>
      <c r="S44" s="59">
        <f t="shared" si="3"/>
        <v>0.8127336196624778</v>
      </c>
      <c r="T44" s="59">
        <f t="shared" si="4"/>
        <v>0.7948873566750533</v>
      </c>
    </row>
    <row r="45" spans="1:20" ht="14.25" thickBot="1" thickTop="1">
      <c r="A45" s="32" t="s">
        <v>45</v>
      </c>
      <c r="B45" s="3"/>
      <c r="C45" s="4">
        <v>5369</v>
      </c>
      <c r="D45" s="5">
        <v>11778</v>
      </c>
      <c r="E45" s="5"/>
      <c r="F45" s="6">
        <v>654</v>
      </c>
      <c r="G45" s="5">
        <v>572</v>
      </c>
      <c r="H45" s="7">
        <v>121891</v>
      </c>
      <c r="I45" s="21">
        <f>SUM(B45:H45)</f>
        <v>140264</v>
      </c>
      <c r="J45" s="4">
        <v>268476</v>
      </c>
      <c r="K45" s="30">
        <f>I45/J45</f>
        <v>0.5224452092552034</v>
      </c>
      <c r="L45" s="60">
        <v>101767</v>
      </c>
      <c r="M45" s="5">
        <v>23971</v>
      </c>
      <c r="N45" s="51">
        <f>L45+M45</f>
        <v>125738</v>
      </c>
      <c r="O45" s="36">
        <f>N45/J45</f>
        <v>0.46833981435957034</v>
      </c>
      <c r="P45" s="59">
        <f>N45/I45</f>
        <v>0.8964381452118861</v>
      </c>
      <c r="Q45" s="5">
        <v>9913</v>
      </c>
      <c r="R45" s="5">
        <v>212214</v>
      </c>
      <c r="S45" s="59">
        <f t="shared" si="3"/>
        <v>0.7904393688821347</v>
      </c>
      <c r="T45" s="59">
        <f t="shared" si="4"/>
        <v>0.6744766480516644</v>
      </c>
    </row>
    <row r="46" spans="1:20" ht="14.25" thickBot="1" thickTop="1">
      <c r="A46" s="32" t="s">
        <v>46</v>
      </c>
      <c r="B46" s="3">
        <v>2865</v>
      </c>
      <c r="C46" s="4">
        <v>3983</v>
      </c>
      <c r="D46" s="5">
        <v>5202</v>
      </c>
      <c r="E46" s="5">
        <v>213</v>
      </c>
      <c r="F46" s="6">
        <v>254</v>
      </c>
      <c r="G46" s="9">
        <v>383</v>
      </c>
      <c r="H46" s="7">
        <v>69068</v>
      </c>
      <c r="I46" s="21">
        <f>SUM(B46:H46)</f>
        <v>81968</v>
      </c>
      <c r="J46" s="4">
        <v>161253</v>
      </c>
      <c r="K46" s="30">
        <f t="shared" si="5"/>
        <v>0.5083192250686809</v>
      </c>
      <c r="L46" s="60">
        <v>62716</v>
      </c>
      <c r="M46" s="5">
        <v>10875</v>
      </c>
      <c r="N46" s="51">
        <f t="shared" si="0"/>
        <v>73591</v>
      </c>
      <c r="O46" s="36">
        <f t="shared" si="1"/>
        <v>0.45636980397263927</v>
      </c>
      <c r="P46" s="59">
        <f t="shared" si="2"/>
        <v>0.8978015811048214</v>
      </c>
      <c r="Q46" s="5">
        <v>3573</v>
      </c>
      <c r="R46" s="5">
        <v>134061</v>
      </c>
      <c r="S46" s="59">
        <f t="shared" si="3"/>
        <v>0.8313705791520157</v>
      </c>
      <c r="T46" s="59">
        <f t="shared" si="4"/>
        <v>0.7626915557797818</v>
      </c>
    </row>
    <row r="47" spans="1:20" ht="14.25" thickBot="1" thickTop="1">
      <c r="A47" s="32" t="s">
        <v>47</v>
      </c>
      <c r="B47" s="3">
        <v>11296</v>
      </c>
      <c r="C47" s="4">
        <f>I47-B47-D47-E47-F47-G47-H47</f>
        <v>22015</v>
      </c>
      <c r="D47" s="5">
        <v>14029</v>
      </c>
      <c r="E47" s="5">
        <v>1438</v>
      </c>
      <c r="F47" s="6">
        <v>413</v>
      </c>
      <c r="G47" s="9">
        <v>1388</v>
      </c>
      <c r="H47" s="7">
        <v>140770</v>
      </c>
      <c r="I47" s="21">
        <v>191349</v>
      </c>
      <c r="J47" s="4">
        <v>389718</v>
      </c>
      <c r="K47" s="30">
        <v>0.4909909216407761</v>
      </c>
      <c r="L47" s="60">
        <f>N47-M47</f>
        <v>114584</v>
      </c>
      <c r="M47" s="5">
        <v>26272</v>
      </c>
      <c r="N47" s="51">
        <v>140856</v>
      </c>
      <c r="O47" s="36">
        <f t="shared" si="1"/>
        <v>0.36143057287577174</v>
      </c>
      <c r="P47" s="59">
        <f t="shared" si="2"/>
        <v>0.7361209099603343</v>
      </c>
      <c r="Q47" s="5">
        <v>14374</v>
      </c>
      <c r="R47" s="5">
        <v>307350</v>
      </c>
      <c r="S47" s="59">
        <f t="shared" si="3"/>
        <v>0.7886471756500855</v>
      </c>
      <c r="T47" s="59">
        <f t="shared" si="4"/>
        <v>0.8393146106498495</v>
      </c>
    </row>
    <row r="48" spans="1:20" ht="14.25" thickBot="1" thickTop="1">
      <c r="A48" s="32" t="s">
        <v>48</v>
      </c>
      <c r="B48" s="3">
        <v>1838</v>
      </c>
      <c r="C48" s="4">
        <v>6063</v>
      </c>
      <c r="D48" s="5">
        <v>5004</v>
      </c>
      <c r="E48" s="5">
        <v>783</v>
      </c>
      <c r="F48" s="6">
        <v>522</v>
      </c>
      <c r="G48" s="9">
        <v>707</v>
      </c>
      <c r="H48" s="7">
        <v>96741</v>
      </c>
      <c r="I48" s="21">
        <f aca="true" t="shared" si="8" ref="I48:I54">SUM(B48:H48)</f>
        <v>111658</v>
      </c>
      <c r="J48" s="4">
        <v>204440</v>
      </c>
      <c r="K48" s="30">
        <f t="shared" si="5"/>
        <v>0.5461651340246527</v>
      </c>
      <c r="L48" s="60">
        <v>79535</v>
      </c>
      <c r="M48" s="5">
        <v>16792</v>
      </c>
      <c r="N48" s="51">
        <f t="shared" si="0"/>
        <v>96327</v>
      </c>
      <c r="O48" s="36">
        <f t="shared" si="1"/>
        <v>0.47117491684601837</v>
      </c>
      <c r="P48" s="59">
        <f t="shared" si="2"/>
        <v>0.8626968063192965</v>
      </c>
      <c r="Q48" s="5">
        <v>6102</v>
      </c>
      <c r="R48" s="5">
        <v>176562</v>
      </c>
      <c r="S48" s="59">
        <f t="shared" si="3"/>
        <v>0.8636372529837605</v>
      </c>
      <c r="T48" s="59">
        <f t="shared" si="4"/>
        <v>0.8647690284753509</v>
      </c>
    </row>
    <row r="49" spans="1:20" ht="14.25" thickBot="1" thickTop="1">
      <c r="A49" s="32" t="s">
        <v>49</v>
      </c>
      <c r="B49" s="3">
        <v>13341</v>
      </c>
      <c r="C49" s="4">
        <v>17973</v>
      </c>
      <c r="D49" s="5">
        <v>95092</v>
      </c>
      <c r="E49" s="5">
        <v>500</v>
      </c>
      <c r="F49" s="6">
        <v>1145</v>
      </c>
      <c r="G49" s="9">
        <v>3957</v>
      </c>
      <c r="H49" s="7">
        <v>427114</v>
      </c>
      <c r="I49" s="21">
        <f>SUM(B49:H49)</f>
        <v>559122</v>
      </c>
      <c r="J49" s="4">
        <v>788821</v>
      </c>
      <c r="K49" s="30">
        <f>I49/J49</f>
        <v>0.7088071945346283</v>
      </c>
      <c r="L49" s="60">
        <v>368135</v>
      </c>
      <c r="M49" s="5">
        <v>99735</v>
      </c>
      <c r="N49" s="51">
        <f>L49+M49</f>
        <v>467870</v>
      </c>
      <c r="O49" s="36">
        <f>N49/J49</f>
        <v>0.5931256901122054</v>
      </c>
      <c r="P49" s="59">
        <f>N49/I49</f>
        <v>0.8367941164897822</v>
      </c>
      <c r="Q49" s="5">
        <v>25465</v>
      </c>
      <c r="R49" s="5">
        <v>678033</v>
      </c>
      <c r="S49" s="59">
        <f>R49/J49</f>
        <v>0.8595524206378887</v>
      </c>
      <c r="T49" s="59">
        <f t="shared" si="4"/>
        <v>0.9149495644299714</v>
      </c>
    </row>
    <row r="50" spans="1:20" ht="14.25" thickBot="1" thickTop="1">
      <c r="A50" s="32" t="s">
        <v>50</v>
      </c>
      <c r="B50" s="3">
        <v>6281</v>
      </c>
      <c r="C50" s="4">
        <v>7580</v>
      </c>
      <c r="D50" s="5">
        <v>8705</v>
      </c>
      <c r="E50" s="5">
        <v>634</v>
      </c>
      <c r="F50" s="6">
        <v>147</v>
      </c>
      <c r="G50" s="5">
        <v>606</v>
      </c>
      <c r="H50" s="7">
        <v>44810</v>
      </c>
      <c r="I50" s="21">
        <f>SUM(B50:H50)</f>
        <v>68763</v>
      </c>
      <c r="J50" s="4">
        <v>148361</v>
      </c>
      <c r="K50" s="30">
        <f>I50/J50</f>
        <v>0.46348433887611973</v>
      </c>
      <c r="L50" s="60">
        <f>N50-M50</f>
        <v>51805</v>
      </c>
      <c r="M50" s="5">
        <v>8528</v>
      </c>
      <c r="N50" s="51">
        <v>60333</v>
      </c>
      <c r="O50" s="36">
        <f>N50/J50</f>
        <v>0.4066634762504971</v>
      </c>
      <c r="P50" s="59">
        <f>N50/I50</f>
        <v>0.8774049997818595</v>
      </c>
      <c r="Q50" s="5">
        <v>4486</v>
      </c>
      <c r="R50" s="5">
        <v>128555</v>
      </c>
      <c r="S50" s="59">
        <f t="shared" si="3"/>
        <v>0.8665013042511172</v>
      </c>
      <c r="T50" s="59">
        <f t="shared" si="4"/>
        <v>0.8570818362270409</v>
      </c>
    </row>
    <row r="51" spans="1:20" ht="14.25" thickBot="1" thickTop="1">
      <c r="A51" s="32" t="s">
        <v>51</v>
      </c>
      <c r="B51" s="3">
        <v>1004</v>
      </c>
      <c r="C51" s="4">
        <v>3070</v>
      </c>
      <c r="D51" s="5">
        <v>3751</v>
      </c>
      <c r="E51" s="5">
        <f>27+52</f>
        <v>79</v>
      </c>
      <c r="F51" s="6">
        <f>13+36+97+176</f>
        <v>322</v>
      </c>
      <c r="G51" s="5">
        <f>38+65</f>
        <v>103</v>
      </c>
      <c r="H51" s="7">
        <v>43408</v>
      </c>
      <c r="I51" s="21">
        <f>SUM(B51:H51)</f>
        <v>51737</v>
      </c>
      <c r="J51" s="4">
        <v>96820</v>
      </c>
      <c r="K51" s="30">
        <f>I51/J51</f>
        <v>0.5343627349721132</v>
      </c>
      <c r="L51" s="60">
        <v>39997</v>
      </c>
      <c r="M51" s="5">
        <v>5503</v>
      </c>
      <c r="N51" s="51">
        <f>L51+M51</f>
        <v>45500</v>
      </c>
      <c r="O51" s="36">
        <f t="shared" si="1"/>
        <v>0.46994422639950423</v>
      </c>
      <c r="P51" s="59">
        <f t="shared" si="2"/>
        <v>0.8794479772696523</v>
      </c>
      <c r="Q51" s="5">
        <v>2229</v>
      </c>
      <c r="R51" s="5">
        <v>81378</v>
      </c>
      <c r="S51" s="59">
        <f t="shared" si="3"/>
        <v>0.8405081594711836</v>
      </c>
      <c r="T51" s="59">
        <f t="shared" si="4"/>
        <v>0.7958210411906927</v>
      </c>
    </row>
    <row r="52" spans="1:20" ht="14.25" thickBot="1" thickTop="1">
      <c r="A52" s="32" t="s">
        <v>52</v>
      </c>
      <c r="B52" s="3"/>
      <c r="C52" s="4"/>
      <c r="D52" s="5">
        <v>2321</v>
      </c>
      <c r="E52" s="5"/>
      <c r="F52" s="6">
        <v>7</v>
      </c>
      <c r="G52" s="5">
        <v>2</v>
      </c>
      <c r="H52" s="7"/>
      <c r="I52" s="21">
        <f t="shared" si="8"/>
        <v>2330</v>
      </c>
      <c r="J52" s="4">
        <v>2330</v>
      </c>
      <c r="K52" s="30">
        <f t="shared" si="5"/>
        <v>1</v>
      </c>
      <c r="L52" s="60">
        <v>1876</v>
      </c>
      <c r="M52" s="5">
        <v>140</v>
      </c>
      <c r="N52" s="51">
        <f t="shared" si="0"/>
        <v>2016</v>
      </c>
      <c r="O52" s="36">
        <f t="shared" si="1"/>
        <v>0.8652360515021459</v>
      </c>
      <c r="P52" s="59">
        <f t="shared" si="2"/>
        <v>0.8652360515021459</v>
      </c>
      <c r="Q52" s="5">
        <v>0</v>
      </c>
      <c r="R52" s="5">
        <v>2016</v>
      </c>
      <c r="S52" s="59">
        <f t="shared" si="3"/>
        <v>0.8652360515021459</v>
      </c>
      <c r="T52" s="59" t="e">
        <f t="shared" si="4"/>
        <v>#DIV/0!</v>
      </c>
    </row>
    <row r="53" spans="1:20" ht="14.25" thickBot="1" thickTop="1">
      <c r="A53" s="32" t="s">
        <v>53</v>
      </c>
      <c r="B53" s="3">
        <v>195</v>
      </c>
      <c r="C53" s="4">
        <v>643</v>
      </c>
      <c r="D53" s="5">
        <v>4223</v>
      </c>
      <c r="E53" s="5"/>
      <c r="F53" s="6">
        <v>60</v>
      </c>
      <c r="G53" s="5">
        <v>34</v>
      </c>
      <c r="H53" s="7">
        <v>10264</v>
      </c>
      <c r="I53" s="21">
        <f t="shared" si="8"/>
        <v>15419</v>
      </c>
      <c r="J53" s="4">
        <v>26643</v>
      </c>
      <c r="K53" s="30">
        <f t="shared" si="5"/>
        <v>0.5787261194309951</v>
      </c>
      <c r="L53" s="60">
        <v>11155</v>
      </c>
      <c r="M53" s="5">
        <v>1987</v>
      </c>
      <c r="N53" s="51">
        <f t="shared" si="0"/>
        <v>13142</v>
      </c>
      <c r="O53" s="36">
        <f t="shared" si="1"/>
        <v>0.49326277070900426</v>
      </c>
      <c r="P53" s="59">
        <f t="shared" si="2"/>
        <v>0.8523250535054154</v>
      </c>
      <c r="Q53" s="5">
        <v>343</v>
      </c>
      <c r="R53" s="5">
        <v>21564</v>
      </c>
      <c r="S53" s="59">
        <f t="shared" si="3"/>
        <v>0.8093683143790114</v>
      </c>
      <c r="T53" s="59">
        <f t="shared" si="4"/>
        <v>0.7503563791874555</v>
      </c>
    </row>
    <row r="54" spans="1:20" ht="14.25" thickBot="1" thickTop="1">
      <c r="A54" s="32" t="s">
        <v>54</v>
      </c>
      <c r="B54" s="3">
        <v>3469</v>
      </c>
      <c r="C54" s="4">
        <v>2514</v>
      </c>
      <c r="D54" s="5">
        <v>5431</v>
      </c>
      <c r="E54" s="5">
        <v>238</v>
      </c>
      <c r="F54" s="6">
        <v>840</v>
      </c>
      <c r="G54" s="5">
        <v>216</v>
      </c>
      <c r="H54" s="7">
        <v>89772</v>
      </c>
      <c r="I54" s="21">
        <f t="shared" si="8"/>
        <v>102480</v>
      </c>
      <c r="J54" s="4">
        <v>191387</v>
      </c>
      <c r="K54" s="30">
        <f t="shared" si="5"/>
        <v>0.5354595662192312</v>
      </c>
      <c r="L54" s="60">
        <v>75059</v>
      </c>
      <c r="M54" s="5">
        <v>12572</v>
      </c>
      <c r="N54" s="51">
        <f t="shared" si="0"/>
        <v>87631</v>
      </c>
      <c r="O54" s="36">
        <f t="shared" si="1"/>
        <v>0.4578733142794443</v>
      </c>
      <c r="P54" s="59">
        <f t="shared" si="2"/>
        <v>0.8551034348165496</v>
      </c>
      <c r="Q54" s="42">
        <v>4846</v>
      </c>
      <c r="R54" s="42">
        <v>162638</v>
      </c>
      <c r="S54" s="59">
        <f t="shared" si="3"/>
        <v>0.8497860356241542</v>
      </c>
      <c r="T54" s="59">
        <f t="shared" si="4"/>
        <v>0.8436568549158109</v>
      </c>
    </row>
    <row r="55" spans="1:20" ht="14.25" thickBot="1" thickTop="1">
      <c r="A55" s="32" t="s">
        <v>55</v>
      </c>
      <c r="B55" s="3">
        <v>2381</v>
      </c>
      <c r="C55" s="4">
        <v>8553</v>
      </c>
      <c r="D55" s="5">
        <v>15359</v>
      </c>
      <c r="E55" s="5">
        <v>578</v>
      </c>
      <c r="F55" s="6">
        <v>253</v>
      </c>
      <c r="G55" s="5">
        <f>451+29</f>
        <v>480</v>
      </c>
      <c r="H55" s="7">
        <v>138295</v>
      </c>
      <c r="I55" s="21">
        <v>164324</v>
      </c>
      <c r="J55" s="4">
        <v>252372</v>
      </c>
      <c r="K55" s="30">
        <f t="shared" si="5"/>
        <v>0.6511181906075159</v>
      </c>
      <c r="L55" s="60">
        <f>9949+110188</f>
        <v>120137</v>
      </c>
      <c r="M55" s="5">
        <f>23303+8153</f>
        <v>31456</v>
      </c>
      <c r="N55" s="51">
        <f t="shared" si="0"/>
        <v>151593</v>
      </c>
      <c r="O55" s="36">
        <f t="shared" si="1"/>
        <v>0.6006728163187676</v>
      </c>
      <c r="P55" s="59">
        <f t="shared" si="2"/>
        <v>0.9225250115625229</v>
      </c>
      <c r="Q55" s="5">
        <v>3856</v>
      </c>
      <c r="R55" s="5">
        <v>231817</v>
      </c>
      <c r="S55" s="59">
        <f t="shared" si="3"/>
        <v>0.9185527713058501</v>
      </c>
      <c r="T55" s="59">
        <f t="shared" si="4"/>
        <v>0.9111393785208068</v>
      </c>
    </row>
    <row r="56" spans="1:20" ht="14.25" thickBot="1" thickTop="1">
      <c r="A56" s="32" t="s">
        <v>56</v>
      </c>
      <c r="B56" s="3">
        <v>1411</v>
      </c>
      <c r="C56" s="4">
        <v>2062</v>
      </c>
      <c r="D56" s="5">
        <v>10033</v>
      </c>
      <c r="E56" s="5">
        <v>150</v>
      </c>
      <c r="F56" s="6">
        <v>645</v>
      </c>
      <c r="G56" s="5">
        <v>209</v>
      </c>
      <c r="H56" s="7">
        <v>93829</v>
      </c>
      <c r="I56" s="21">
        <f>SUM(B56:H56)</f>
        <v>108339</v>
      </c>
      <c r="J56" s="4">
        <v>230163</v>
      </c>
      <c r="K56" s="30">
        <f t="shared" si="5"/>
        <v>0.47070554346267646</v>
      </c>
      <c r="L56" s="60">
        <v>73339</v>
      </c>
      <c r="M56" s="5">
        <v>14006</v>
      </c>
      <c r="N56" s="51">
        <f t="shared" si="0"/>
        <v>87345</v>
      </c>
      <c r="O56" s="36">
        <f t="shared" si="1"/>
        <v>0.37949192528773085</v>
      </c>
      <c r="P56" s="59">
        <f t="shared" si="2"/>
        <v>0.8062193669869576</v>
      </c>
      <c r="Q56" s="5">
        <v>6989</v>
      </c>
      <c r="R56" s="5">
        <v>162941</v>
      </c>
      <c r="S56" s="59">
        <f t="shared" si="3"/>
        <v>0.7079374182644473</v>
      </c>
      <c r="T56" s="59">
        <f t="shared" si="4"/>
        <v>0.6205345416338324</v>
      </c>
    </row>
    <row r="57" spans="1:20" ht="14.25" thickBot="1" thickTop="1">
      <c r="A57" s="32" t="s">
        <v>57</v>
      </c>
      <c r="B57" s="3">
        <v>889</v>
      </c>
      <c r="C57" s="4">
        <v>1355</v>
      </c>
      <c r="D57" s="5">
        <v>12529</v>
      </c>
      <c r="E57" s="5"/>
      <c r="F57" s="6">
        <v>103</v>
      </c>
      <c r="G57" s="5">
        <v>96</v>
      </c>
      <c r="H57" s="7">
        <v>12180</v>
      </c>
      <c r="I57" s="21">
        <v>27152</v>
      </c>
      <c r="J57" s="8">
        <v>41604</v>
      </c>
      <c r="K57" s="30">
        <v>0.6411643111239304</v>
      </c>
      <c r="L57" s="60">
        <v>18267</v>
      </c>
      <c r="M57" s="5">
        <v>3888</v>
      </c>
      <c r="N57" s="51">
        <f t="shared" si="0"/>
        <v>22155</v>
      </c>
      <c r="O57" s="36">
        <f t="shared" si="1"/>
        <v>0.532520911450822</v>
      </c>
      <c r="P57" s="59">
        <f t="shared" si="2"/>
        <v>0.8159619917501473</v>
      </c>
      <c r="Q57" s="5">
        <v>943</v>
      </c>
      <c r="R57" s="5">
        <v>33337</v>
      </c>
      <c r="S57" s="59">
        <f t="shared" si="3"/>
        <v>0.8012931448899144</v>
      </c>
      <c r="T57" s="59">
        <f t="shared" si="4"/>
        <v>0.7737337392748409</v>
      </c>
    </row>
    <row r="58" spans="1:20" ht="14.25" thickBot="1" thickTop="1">
      <c r="A58" s="32" t="s">
        <v>58</v>
      </c>
      <c r="B58" s="3">
        <v>440</v>
      </c>
      <c r="C58" s="4">
        <v>952</v>
      </c>
      <c r="D58" s="5">
        <v>1229</v>
      </c>
      <c r="E58" s="5">
        <v>17</v>
      </c>
      <c r="F58" s="6">
        <v>58</v>
      </c>
      <c r="G58" s="5">
        <v>40</v>
      </c>
      <c r="H58" s="7">
        <v>14036</v>
      </c>
      <c r="I58" s="21">
        <v>16772</v>
      </c>
      <c r="J58" s="4">
        <v>31261</v>
      </c>
      <c r="K58" s="30">
        <f>I58/J58</f>
        <v>0.5365151466683727</v>
      </c>
      <c r="L58" s="60">
        <v>12810</v>
      </c>
      <c r="M58" s="5">
        <v>1831</v>
      </c>
      <c r="N58" s="51">
        <f t="shared" si="0"/>
        <v>14641</v>
      </c>
      <c r="O58" s="36">
        <f t="shared" si="1"/>
        <v>0.4683471418060843</v>
      </c>
      <c r="P58" s="59">
        <f t="shared" si="2"/>
        <v>0.8729430002384927</v>
      </c>
      <c r="Q58" s="5">
        <v>557</v>
      </c>
      <c r="R58" s="5">
        <v>24803</v>
      </c>
      <c r="S58" s="59">
        <f t="shared" si="3"/>
        <v>0.7934167173155049</v>
      </c>
      <c r="T58" s="59">
        <f t="shared" si="4"/>
        <v>0.7013596521499068</v>
      </c>
    </row>
    <row r="59" spans="1:20" ht="14.25" thickBot="1" thickTop="1">
      <c r="A59" s="32" t="s">
        <v>59</v>
      </c>
      <c r="B59" s="3">
        <v>0</v>
      </c>
      <c r="C59" s="4">
        <v>0</v>
      </c>
      <c r="D59" s="5">
        <v>2030</v>
      </c>
      <c r="E59" s="5">
        <v>0</v>
      </c>
      <c r="F59" s="6">
        <v>21</v>
      </c>
      <c r="G59" s="5">
        <v>15</v>
      </c>
      <c r="H59" s="7">
        <v>2842</v>
      </c>
      <c r="I59" s="21">
        <v>4908</v>
      </c>
      <c r="J59" s="4">
        <v>8396</v>
      </c>
      <c r="K59" s="30">
        <f aca="true" t="shared" si="9" ref="K59:K65">I59/J59</f>
        <v>0.584564078132444</v>
      </c>
      <c r="L59" s="60">
        <v>1253</v>
      </c>
      <c r="M59" s="5"/>
      <c r="N59" s="51">
        <f t="shared" si="0"/>
        <v>1253</v>
      </c>
      <c r="O59" s="36">
        <f t="shared" si="1"/>
        <v>0.14923773225345402</v>
      </c>
      <c r="P59" s="59">
        <f t="shared" si="2"/>
        <v>0.25529747351263243</v>
      </c>
      <c r="Q59" s="5"/>
      <c r="R59" s="5">
        <v>0</v>
      </c>
      <c r="S59" s="59">
        <f t="shared" si="3"/>
        <v>0</v>
      </c>
      <c r="T59" s="59">
        <f t="shared" si="4"/>
        <v>-0.35923165137614677</v>
      </c>
    </row>
    <row r="60" spans="1:20" ht="14.25" thickBot="1" thickTop="1">
      <c r="A60" s="32" t="s">
        <v>60</v>
      </c>
      <c r="B60" s="3">
        <v>1462</v>
      </c>
      <c r="C60" s="4">
        <f>3367+33</f>
        <v>3400</v>
      </c>
      <c r="D60" s="5">
        <v>10017</v>
      </c>
      <c r="E60" s="5">
        <v>6</v>
      </c>
      <c r="F60" s="6">
        <f>146+188</f>
        <v>334</v>
      </c>
      <c r="G60" s="5">
        <v>98</v>
      </c>
      <c r="H60" s="7">
        <v>44956</v>
      </c>
      <c r="I60" s="21">
        <f>SUM(B60:H60)</f>
        <v>60273</v>
      </c>
      <c r="J60" s="4">
        <v>146415</v>
      </c>
      <c r="K60" s="30">
        <f t="shared" si="9"/>
        <v>0.4116586415326299</v>
      </c>
      <c r="L60" s="60">
        <v>41202</v>
      </c>
      <c r="M60" s="5">
        <v>8162</v>
      </c>
      <c r="N60" s="51">
        <f t="shared" si="0"/>
        <v>49364</v>
      </c>
      <c r="O60" s="36">
        <f t="shared" si="1"/>
        <v>0.337151248164464</v>
      </c>
      <c r="P60" s="59">
        <f t="shared" si="2"/>
        <v>0.8190068521560234</v>
      </c>
      <c r="Q60" s="5">
        <f>5208+190</f>
        <v>5398</v>
      </c>
      <c r="R60" s="5">
        <v>106551</v>
      </c>
      <c r="S60" s="59">
        <f t="shared" si="3"/>
        <v>0.7277328142608339</v>
      </c>
      <c r="T60" s="59">
        <f t="shared" si="4"/>
        <v>0.6638689605535046</v>
      </c>
    </row>
    <row r="61" spans="1:20" ht="14.25" thickBot="1" thickTop="1">
      <c r="A61" s="32" t="s">
        <v>61</v>
      </c>
      <c r="B61" s="3">
        <v>594</v>
      </c>
      <c r="C61" s="4">
        <v>422</v>
      </c>
      <c r="D61" s="5">
        <v>4616</v>
      </c>
      <c r="E61" s="5"/>
      <c r="F61" s="6">
        <v>48</v>
      </c>
      <c r="G61" s="9">
        <v>47</v>
      </c>
      <c r="H61" s="7">
        <v>15336</v>
      </c>
      <c r="I61" s="21">
        <f>SUM(B61:H61)</f>
        <v>21063</v>
      </c>
      <c r="J61" s="4">
        <v>33666</v>
      </c>
      <c r="K61" s="30">
        <f t="shared" si="9"/>
        <v>0.6256460523970772</v>
      </c>
      <c r="L61" s="60">
        <v>15258</v>
      </c>
      <c r="M61" s="5">
        <v>2810</v>
      </c>
      <c r="N61" s="51">
        <f t="shared" si="0"/>
        <v>18068</v>
      </c>
      <c r="O61" s="36">
        <f t="shared" si="1"/>
        <v>0.5366838947305888</v>
      </c>
      <c r="P61" s="59">
        <f t="shared" si="2"/>
        <v>0.8578075297915776</v>
      </c>
      <c r="Q61" s="5">
        <v>517</v>
      </c>
      <c r="R61" s="5">
        <v>27499</v>
      </c>
      <c r="S61" s="59">
        <f t="shared" si="3"/>
        <v>0.8168181548149468</v>
      </c>
      <c r="T61" s="59">
        <f t="shared" si="4"/>
        <v>0.7483138935174165</v>
      </c>
    </row>
    <row r="62" spans="1:20" ht="14.25" thickBot="1" thickTop="1">
      <c r="A62" s="32" t="s">
        <v>62</v>
      </c>
      <c r="B62" s="3">
        <f>7+2939</f>
        <v>2946</v>
      </c>
      <c r="C62" s="4">
        <f>2795+21010</f>
        <v>23805</v>
      </c>
      <c r="D62" s="5">
        <v>7898</v>
      </c>
      <c r="E62" s="5"/>
      <c r="F62" s="6">
        <v>1721</v>
      </c>
      <c r="G62" s="9">
        <v>1420</v>
      </c>
      <c r="H62" s="7">
        <v>140420</v>
      </c>
      <c r="I62" s="21">
        <f>SUM(B62:H62)</f>
        <v>178210</v>
      </c>
      <c r="J62" s="4">
        <v>425968</v>
      </c>
      <c r="K62" s="30">
        <f t="shared" si="9"/>
        <v>0.41836475979416293</v>
      </c>
      <c r="L62" s="60">
        <v>125172</v>
      </c>
      <c r="M62" s="5">
        <v>26615</v>
      </c>
      <c r="N62" s="51">
        <f t="shared" si="0"/>
        <v>151787</v>
      </c>
      <c r="O62" s="36">
        <f t="shared" si="1"/>
        <v>0.35633427863125866</v>
      </c>
      <c r="P62" s="59">
        <f t="shared" si="2"/>
        <v>0.8517311037539981</v>
      </c>
      <c r="Q62" s="5">
        <v>15237</v>
      </c>
      <c r="R62" s="5">
        <v>343690</v>
      </c>
      <c r="S62" s="59">
        <f t="shared" si="3"/>
        <v>0.8068446456071817</v>
      </c>
      <c r="T62" s="59">
        <f t="shared" si="4"/>
        <v>0.7745582382809031</v>
      </c>
    </row>
    <row r="63" spans="1:20" ht="14.25" thickBot="1" thickTop="1">
      <c r="A63" s="44" t="s">
        <v>63</v>
      </c>
      <c r="B63" s="45">
        <v>3611</v>
      </c>
      <c r="C63" s="8">
        <v>2497</v>
      </c>
      <c r="D63" s="42">
        <v>860</v>
      </c>
      <c r="E63" s="42">
        <v>147</v>
      </c>
      <c r="F63" s="46">
        <v>32</v>
      </c>
      <c r="G63" s="47">
        <v>512</v>
      </c>
      <c r="H63" s="48">
        <v>39636</v>
      </c>
      <c r="I63" s="49">
        <f>SUM(B63:H63)</f>
        <v>47295</v>
      </c>
      <c r="J63" s="8">
        <v>106295</v>
      </c>
      <c r="K63" s="43">
        <f t="shared" si="9"/>
        <v>0.44494096617903006</v>
      </c>
      <c r="L63" s="61">
        <v>31464</v>
      </c>
      <c r="M63" s="42">
        <v>6722</v>
      </c>
      <c r="N63" s="76">
        <f t="shared" si="0"/>
        <v>38186</v>
      </c>
      <c r="O63" s="77">
        <f t="shared" si="1"/>
        <v>0.35924549602521283</v>
      </c>
      <c r="P63" s="78">
        <f t="shared" si="2"/>
        <v>0.8074003594460303</v>
      </c>
      <c r="Q63" s="42">
        <v>2835</v>
      </c>
      <c r="R63" s="42">
        <v>80674</v>
      </c>
      <c r="S63" s="59">
        <f t="shared" si="3"/>
        <v>0.7589632626181853</v>
      </c>
      <c r="T63" s="59">
        <f t="shared" si="4"/>
        <v>0.7201355932203389</v>
      </c>
    </row>
    <row r="64" spans="1:20" ht="14.25" thickBot="1" thickTop="1">
      <c r="A64" s="44" t="s">
        <v>64</v>
      </c>
      <c r="B64" s="45">
        <v>321</v>
      </c>
      <c r="C64" s="8">
        <v>945</v>
      </c>
      <c r="D64" s="42">
        <v>854</v>
      </c>
      <c r="E64" s="42"/>
      <c r="F64" s="46">
        <v>28</v>
      </c>
      <c r="G64" s="47">
        <v>166</v>
      </c>
      <c r="H64" s="48">
        <v>11245</v>
      </c>
      <c r="I64" s="49">
        <f>SUM(B64:H64)</f>
        <v>13559</v>
      </c>
      <c r="J64" s="8">
        <v>29771</v>
      </c>
      <c r="K64" s="43">
        <f t="shared" si="9"/>
        <v>0.4554432165530214</v>
      </c>
      <c r="L64" s="61">
        <v>6979</v>
      </c>
      <c r="M64" s="42">
        <v>2525</v>
      </c>
      <c r="N64" s="51">
        <v>11014</v>
      </c>
      <c r="O64" s="36">
        <f t="shared" si="1"/>
        <v>0.36995734103657923</v>
      </c>
      <c r="P64" s="59">
        <f t="shared" si="2"/>
        <v>0.8123017921675639</v>
      </c>
      <c r="Q64" s="5">
        <v>508</v>
      </c>
      <c r="R64" s="5">
        <v>21681</v>
      </c>
      <c r="S64" s="59">
        <f t="shared" si="3"/>
        <v>0.7282590440361425</v>
      </c>
      <c r="T64" s="59">
        <f t="shared" si="4"/>
        <v>0.6579694053787318</v>
      </c>
    </row>
    <row r="65" spans="1:20" ht="14.25" thickBot="1" thickTop="1">
      <c r="A65" s="11" t="s">
        <v>5</v>
      </c>
      <c r="B65" s="12">
        <f aca="true" t="shared" si="10" ref="B65:J65">SUM(B7:B64)</f>
        <v>230491</v>
      </c>
      <c r="C65" s="34">
        <f t="shared" si="10"/>
        <v>814034</v>
      </c>
      <c r="D65" s="34">
        <f t="shared" si="10"/>
        <v>591117</v>
      </c>
      <c r="E65" s="34">
        <f t="shared" si="10"/>
        <v>20791</v>
      </c>
      <c r="F65" s="34">
        <f t="shared" si="10"/>
        <v>39563</v>
      </c>
      <c r="G65" s="34">
        <f t="shared" si="10"/>
        <v>42495</v>
      </c>
      <c r="H65" s="35">
        <f t="shared" si="10"/>
        <v>5560112</v>
      </c>
      <c r="I65" s="22">
        <f t="shared" si="10"/>
        <v>7303263</v>
      </c>
      <c r="J65" s="22">
        <f t="shared" si="10"/>
        <v>17141685</v>
      </c>
      <c r="K65" s="14">
        <f t="shared" si="9"/>
        <v>0.4260528063606349</v>
      </c>
      <c r="L65" s="62">
        <f>SUM(L7:L64)</f>
        <v>4711023</v>
      </c>
      <c r="M65" s="68">
        <f>SUM(M7:M64)</f>
        <v>955870</v>
      </c>
      <c r="N65" s="68">
        <f>SUM(N7:N64)</f>
        <v>5676924</v>
      </c>
      <c r="O65" s="64">
        <f>N65/J65</f>
        <v>0.3311765441962094</v>
      </c>
      <c r="P65" s="63">
        <f>N65/I65</f>
        <v>0.7773133734879875</v>
      </c>
      <c r="Q65" s="67">
        <f>SUM(Q7:Q64)</f>
        <v>636257</v>
      </c>
      <c r="R65" s="67">
        <f>SUM(R7:R64)</f>
        <v>11837401</v>
      </c>
      <c r="S65" s="63">
        <f t="shared" si="3"/>
        <v>0.6905622755289226</v>
      </c>
      <c r="T65" s="59">
        <f t="shared" si="4"/>
        <v>0.6261651512813742</v>
      </c>
    </row>
    <row r="66" spans="1:17" ht="25.5" customHeight="1" thickTop="1">
      <c r="A66" s="33"/>
      <c r="M66" s="41">
        <f>COUNT(M7:M64)</f>
        <v>46</v>
      </c>
      <c r="N66" s="69" t="s">
        <v>73</v>
      </c>
      <c r="Q66" s="41">
        <f>COUNT(Q7:Q64)</f>
        <v>49</v>
      </c>
    </row>
    <row r="67" spans="1:2" ht="12.75">
      <c r="A67" s="1"/>
      <c r="B67" s="1"/>
    </row>
  </sheetData>
  <mergeCells count="10">
    <mergeCell ref="B4:K4"/>
    <mergeCell ref="A1:O1"/>
    <mergeCell ref="A2:O2"/>
    <mergeCell ref="L4:P4"/>
    <mergeCell ref="J5:J6"/>
    <mergeCell ref="B5:B6"/>
    <mergeCell ref="A5:A6"/>
    <mergeCell ref="F5:F6"/>
    <mergeCell ref="G5:G6"/>
    <mergeCell ref="E5:E6"/>
  </mergeCells>
  <printOptions horizontalCentered="1"/>
  <pageMargins left="0" right="0" top="0.5" bottom="0.5" header="0.5" footer="0.2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30"/>
  <sheetViews>
    <sheetView workbookViewId="0" topLeftCell="A1">
      <selection activeCell="N18" sqref="N18"/>
    </sheetView>
  </sheetViews>
  <sheetFormatPr defaultColWidth="9.140625" defaultRowHeight="12.75"/>
  <sheetData>
    <row r="1" ht="13.5" thickBot="1">
      <c r="B1" t="s">
        <v>209</v>
      </c>
    </row>
    <row r="2" spans="2:11" ht="12.75" customHeight="1">
      <c r="B2" s="116" t="s">
        <v>89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11" ht="18.75">
      <c r="B3" s="115" t="s">
        <v>90</v>
      </c>
      <c r="C3" s="115" t="s">
        <v>91</v>
      </c>
      <c r="D3" s="73" t="s">
        <v>92</v>
      </c>
      <c r="E3" s="115" t="s">
        <v>94</v>
      </c>
      <c r="F3" s="73" t="s">
        <v>95</v>
      </c>
      <c r="G3" s="115" t="s">
        <v>97</v>
      </c>
      <c r="H3" s="115" t="s">
        <v>98</v>
      </c>
      <c r="I3" s="73" t="s">
        <v>99</v>
      </c>
      <c r="J3" s="73" t="s">
        <v>102</v>
      </c>
      <c r="K3" s="115" t="s">
        <v>103</v>
      </c>
    </row>
    <row r="4" spans="2:11" ht="18.75">
      <c r="B4" s="115"/>
      <c r="C4" s="115"/>
      <c r="D4" s="73" t="s">
        <v>93</v>
      </c>
      <c r="E4" s="115"/>
      <c r="F4" s="73" t="s">
        <v>96</v>
      </c>
      <c r="G4" s="115"/>
      <c r="H4" s="115"/>
      <c r="I4" s="73" t="s">
        <v>100</v>
      </c>
      <c r="J4" s="73" t="s">
        <v>100</v>
      </c>
      <c r="K4" s="115"/>
    </row>
    <row r="5" spans="2:11" ht="12.75">
      <c r="B5" s="115"/>
      <c r="C5" s="115"/>
      <c r="D5" s="73"/>
      <c r="E5" s="115"/>
      <c r="F5" s="73"/>
      <c r="G5" s="115"/>
      <c r="H5" s="115"/>
      <c r="I5" s="73" t="s">
        <v>101</v>
      </c>
      <c r="J5" s="73" t="s">
        <v>101</v>
      </c>
      <c r="K5" s="115"/>
    </row>
    <row r="6" spans="2:11" ht="12.75">
      <c r="B6" s="111" t="s">
        <v>9</v>
      </c>
      <c r="C6" s="105">
        <v>1041</v>
      </c>
      <c r="D6" s="105">
        <v>1041</v>
      </c>
      <c r="E6" s="107">
        <v>1</v>
      </c>
      <c r="F6" s="105">
        <v>803009</v>
      </c>
      <c r="G6" s="105">
        <v>628544</v>
      </c>
      <c r="H6" s="107">
        <v>0.783</v>
      </c>
      <c r="I6" s="74">
        <v>4</v>
      </c>
      <c r="J6" s="74">
        <v>20</v>
      </c>
      <c r="K6" s="109" t="s">
        <v>106</v>
      </c>
    </row>
    <row r="7" spans="2:11" ht="12.75">
      <c r="B7" s="111"/>
      <c r="C7" s="105"/>
      <c r="D7" s="105"/>
      <c r="E7" s="107"/>
      <c r="F7" s="105"/>
      <c r="G7" s="105"/>
      <c r="H7" s="107"/>
      <c r="I7" s="74" t="s">
        <v>104</v>
      </c>
      <c r="J7" s="74" t="s">
        <v>105</v>
      </c>
      <c r="K7" s="109"/>
    </row>
    <row r="8" spans="2:11" ht="12.75">
      <c r="B8" s="111" t="s">
        <v>10</v>
      </c>
      <c r="C8" s="113">
        <v>5</v>
      </c>
      <c r="D8" s="113">
        <v>5</v>
      </c>
      <c r="E8" s="107">
        <v>1</v>
      </c>
      <c r="F8" s="113">
        <v>816</v>
      </c>
      <c r="G8" s="113">
        <v>697</v>
      </c>
      <c r="H8" s="107">
        <v>0.854</v>
      </c>
      <c r="I8" s="74">
        <v>4</v>
      </c>
      <c r="J8" s="74">
        <v>4</v>
      </c>
      <c r="K8" s="109" t="s">
        <v>109</v>
      </c>
    </row>
    <row r="9" spans="2:11" ht="12.75">
      <c r="B9" s="111"/>
      <c r="C9" s="113"/>
      <c r="D9" s="113"/>
      <c r="E9" s="107"/>
      <c r="F9" s="113"/>
      <c r="G9" s="113"/>
      <c r="H9" s="107"/>
      <c r="I9" s="74" t="s">
        <v>107</v>
      </c>
      <c r="J9" s="74" t="s">
        <v>108</v>
      </c>
      <c r="K9" s="109"/>
    </row>
    <row r="10" spans="2:11" ht="12.75">
      <c r="B10" s="111" t="s">
        <v>11</v>
      </c>
      <c r="C10" s="113">
        <v>59</v>
      </c>
      <c r="D10" s="113">
        <v>59</v>
      </c>
      <c r="E10" s="107">
        <v>1</v>
      </c>
      <c r="F10" s="105">
        <v>21462</v>
      </c>
      <c r="G10" s="105">
        <v>19006</v>
      </c>
      <c r="H10" s="107">
        <v>0.886</v>
      </c>
      <c r="I10" s="74">
        <v>4</v>
      </c>
      <c r="J10" s="74">
        <v>19</v>
      </c>
      <c r="K10" s="109" t="s">
        <v>106</v>
      </c>
    </row>
    <row r="11" spans="2:11" ht="12.75">
      <c r="B11" s="111"/>
      <c r="C11" s="113"/>
      <c r="D11" s="113"/>
      <c r="E11" s="107"/>
      <c r="F11" s="105"/>
      <c r="G11" s="105"/>
      <c r="H11" s="107"/>
      <c r="I11" s="74" t="s">
        <v>110</v>
      </c>
      <c r="J11" s="74" t="s">
        <v>111</v>
      </c>
      <c r="K11" s="109"/>
    </row>
    <row r="12" spans="2:11" ht="12.75">
      <c r="B12" s="111" t="s">
        <v>12</v>
      </c>
      <c r="C12" s="113">
        <v>159</v>
      </c>
      <c r="D12" s="113">
        <v>159</v>
      </c>
      <c r="E12" s="107">
        <v>1</v>
      </c>
      <c r="F12" s="105">
        <v>122841</v>
      </c>
      <c r="G12" s="105">
        <v>84448</v>
      </c>
      <c r="H12" s="107">
        <v>0.687</v>
      </c>
      <c r="I12" s="74">
        <v>4</v>
      </c>
      <c r="J12" s="74">
        <v>5</v>
      </c>
      <c r="K12" s="109" t="s">
        <v>109</v>
      </c>
    </row>
    <row r="13" spans="2:11" ht="12.75">
      <c r="B13" s="111"/>
      <c r="C13" s="113"/>
      <c r="D13" s="113"/>
      <c r="E13" s="107"/>
      <c r="F13" s="105"/>
      <c r="G13" s="105"/>
      <c r="H13" s="107"/>
      <c r="I13" s="74" t="s">
        <v>112</v>
      </c>
      <c r="J13" s="74" t="s">
        <v>113</v>
      </c>
      <c r="K13" s="109"/>
    </row>
    <row r="14" spans="2:11" ht="12.75">
      <c r="B14" s="111" t="s">
        <v>13</v>
      </c>
      <c r="C14" s="113">
        <v>30</v>
      </c>
      <c r="D14" s="113">
        <v>30</v>
      </c>
      <c r="E14" s="107">
        <v>1</v>
      </c>
      <c r="F14" s="105">
        <v>28388</v>
      </c>
      <c r="G14" s="105">
        <v>20217</v>
      </c>
      <c r="H14" s="107">
        <v>0.712</v>
      </c>
      <c r="I14" s="74">
        <v>4</v>
      </c>
      <c r="J14" s="74">
        <v>4</v>
      </c>
      <c r="K14" s="109" t="s">
        <v>109</v>
      </c>
    </row>
    <row r="15" spans="2:11" ht="12.75">
      <c r="B15" s="111"/>
      <c r="C15" s="113"/>
      <c r="D15" s="113"/>
      <c r="E15" s="107"/>
      <c r="F15" s="105"/>
      <c r="G15" s="105"/>
      <c r="H15" s="107"/>
      <c r="I15" s="74" t="s">
        <v>107</v>
      </c>
      <c r="J15" s="74" t="s">
        <v>114</v>
      </c>
      <c r="K15" s="109"/>
    </row>
    <row r="16" spans="2:11" ht="12.75">
      <c r="B16" s="111" t="s">
        <v>14</v>
      </c>
      <c r="C16" s="113">
        <v>18</v>
      </c>
      <c r="D16" s="113">
        <v>18</v>
      </c>
      <c r="E16" s="107">
        <v>1</v>
      </c>
      <c r="F16" s="105">
        <v>7866</v>
      </c>
      <c r="G16" s="105">
        <v>5665</v>
      </c>
      <c r="H16" s="107">
        <v>0.72</v>
      </c>
      <c r="I16" s="74">
        <v>4</v>
      </c>
      <c r="J16" s="74">
        <v>4</v>
      </c>
      <c r="K16" s="109" t="s">
        <v>109</v>
      </c>
    </row>
    <row r="17" spans="2:11" ht="12.75">
      <c r="B17" s="111"/>
      <c r="C17" s="113"/>
      <c r="D17" s="113"/>
      <c r="E17" s="107"/>
      <c r="F17" s="105"/>
      <c r="G17" s="105"/>
      <c r="H17" s="107"/>
      <c r="I17" s="74" t="s">
        <v>110</v>
      </c>
      <c r="J17" s="74" t="s">
        <v>115</v>
      </c>
      <c r="K17" s="109"/>
    </row>
    <row r="18" spans="2:11" ht="12.75" customHeight="1">
      <c r="B18" s="111" t="s">
        <v>15</v>
      </c>
      <c r="C18" s="113">
        <v>854</v>
      </c>
      <c r="D18" s="113">
        <v>854</v>
      </c>
      <c r="E18" s="107">
        <v>1</v>
      </c>
      <c r="F18" s="105">
        <v>527145</v>
      </c>
      <c r="G18" s="105">
        <v>437740</v>
      </c>
      <c r="H18" s="107">
        <v>0.83</v>
      </c>
      <c r="I18" s="74">
        <v>4</v>
      </c>
      <c r="J18" s="74">
        <v>14</v>
      </c>
      <c r="K18" s="109" t="s">
        <v>106</v>
      </c>
    </row>
    <row r="19" spans="2:11" ht="12.75">
      <c r="B19" s="111"/>
      <c r="C19" s="113"/>
      <c r="D19" s="113"/>
      <c r="E19" s="107"/>
      <c r="F19" s="105"/>
      <c r="G19" s="105"/>
      <c r="H19" s="107"/>
      <c r="I19" s="74" t="s">
        <v>116</v>
      </c>
      <c r="J19" s="74" t="s">
        <v>117</v>
      </c>
      <c r="K19" s="109"/>
    </row>
    <row r="20" spans="2:11" ht="12.75">
      <c r="B20" s="111" t="s">
        <v>16</v>
      </c>
      <c r="C20" s="113">
        <v>18</v>
      </c>
      <c r="D20" s="113">
        <v>18</v>
      </c>
      <c r="E20" s="107">
        <v>1</v>
      </c>
      <c r="F20" s="105">
        <v>12681</v>
      </c>
      <c r="G20" s="105">
        <v>8650</v>
      </c>
      <c r="H20" s="107">
        <v>0.682</v>
      </c>
      <c r="I20" s="74">
        <v>4</v>
      </c>
      <c r="J20" s="74">
        <v>5</v>
      </c>
      <c r="K20" s="109" t="s">
        <v>109</v>
      </c>
    </row>
    <row r="21" spans="2:11" ht="12.75">
      <c r="B21" s="111"/>
      <c r="C21" s="113"/>
      <c r="D21" s="113"/>
      <c r="E21" s="107"/>
      <c r="F21" s="105"/>
      <c r="G21" s="105"/>
      <c r="H21" s="107"/>
      <c r="I21" s="74" t="s">
        <v>118</v>
      </c>
      <c r="J21" s="74" t="s">
        <v>119</v>
      </c>
      <c r="K21" s="109"/>
    </row>
    <row r="22" spans="2:11" ht="12.75">
      <c r="B22" s="111" t="s">
        <v>17</v>
      </c>
      <c r="C22" s="113">
        <v>150</v>
      </c>
      <c r="D22" s="113">
        <v>150</v>
      </c>
      <c r="E22" s="107">
        <v>1</v>
      </c>
      <c r="F22" s="105">
        <v>111325</v>
      </c>
      <c r="G22" s="105">
        <v>93540</v>
      </c>
      <c r="H22" s="107">
        <v>0.84</v>
      </c>
      <c r="I22" s="74">
        <v>4</v>
      </c>
      <c r="J22" s="74">
        <v>22</v>
      </c>
      <c r="K22" s="109" t="s">
        <v>106</v>
      </c>
    </row>
    <row r="23" spans="2:11" ht="12.75">
      <c r="B23" s="111"/>
      <c r="C23" s="113"/>
      <c r="D23" s="113"/>
      <c r="E23" s="107"/>
      <c r="F23" s="105"/>
      <c r="G23" s="105"/>
      <c r="H23" s="107"/>
      <c r="I23" s="74" t="s">
        <v>120</v>
      </c>
      <c r="J23" s="74" t="s">
        <v>121</v>
      </c>
      <c r="K23" s="109"/>
    </row>
    <row r="24" spans="2:11" ht="12.75">
      <c r="B24" s="111" t="s">
        <v>18</v>
      </c>
      <c r="C24" s="113">
        <v>712</v>
      </c>
      <c r="D24" s="113">
        <v>712</v>
      </c>
      <c r="E24" s="107">
        <v>1</v>
      </c>
      <c r="F24" s="105">
        <v>382827</v>
      </c>
      <c r="G24" s="105">
        <v>269542</v>
      </c>
      <c r="H24" s="107">
        <v>0.704</v>
      </c>
      <c r="I24" s="74">
        <v>4</v>
      </c>
      <c r="J24" s="74">
        <v>21</v>
      </c>
      <c r="K24" s="109" t="s">
        <v>106</v>
      </c>
    </row>
    <row r="25" spans="2:11" ht="12.75">
      <c r="B25" s="111"/>
      <c r="C25" s="113"/>
      <c r="D25" s="113"/>
      <c r="E25" s="107"/>
      <c r="F25" s="105"/>
      <c r="G25" s="105"/>
      <c r="H25" s="107"/>
      <c r="I25" s="74" t="s">
        <v>122</v>
      </c>
      <c r="J25" s="74" t="s">
        <v>123</v>
      </c>
      <c r="K25" s="109"/>
    </row>
    <row r="26" spans="2:11" ht="12.75">
      <c r="B26" s="111" t="s">
        <v>19</v>
      </c>
      <c r="C26" s="113">
        <v>30</v>
      </c>
      <c r="D26" s="113">
        <v>30</v>
      </c>
      <c r="E26" s="107">
        <v>1</v>
      </c>
      <c r="F26" s="105">
        <v>12421</v>
      </c>
      <c r="G26" s="105">
        <v>9973</v>
      </c>
      <c r="H26" s="107">
        <v>0.803</v>
      </c>
      <c r="I26" s="74">
        <v>4</v>
      </c>
      <c r="J26" s="74">
        <v>5</v>
      </c>
      <c r="K26" s="109" t="s">
        <v>106</v>
      </c>
    </row>
    <row r="27" spans="2:11" ht="12.75">
      <c r="B27" s="111"/>
      <c r="C27" s="113"/>
      <c r="D27" s="113"/>
      <c r="E27" s="107"/>
      <c r="F27" s="105"/>
      <c r="G27" s="105"/>
      <c r="H27" s="107"/>
      <c r="I27" s="74" t="s">
        <v>124</v>
      </c>
      <c r="J27" s="74" t="s">
        <v>125</v>
      </c>
      <c r="K27" s="109"/>
    </row>
    <row r="28" spans="2:11" ht="12.75">
      <c r="B28" s="111" t="s">
        <v>20</v>
      </c>
      <c r="C28" s="113">
        <v>140</v>
      </c>
      <c r="D28" s="113">
        <v>140</v>
      </c>
      <c r="E28" s="107">
        <v>1</v>
      </c>
      <c r="F28" s="105">
        <v>79140</v>
      </c>
      <c r="G28" s="105">
        <v>49648</v>
      </c>
      <c r="H28" s="107">
        <v>0.627</v>
      </c>
      <c r="I28" s="74">
        <v>4</v>
      </c>
      <c r="J28" s="74">
        <v>5</v>
      </c>
      <c r="K28" s="109" t="s">
        <v>109</v>
      </c>
    </row>
    <row r="29" spans="2:11" ht="12.75">
      <c r="B29" s="111"/>
      <c r="C29" s="113"/>
      <c r="D29" s="113"/>
      <c r="E29" s="107"/>
      <c r="F29" s="105"/>
      <c r="G29" s="105"/>
      <c r="H29" s="107"/>
      <c r="I29" s="74" t="s">
        <v>122</v>
      </c>
      <c r="J29" s="74" t="s">
        <v>126</v>
      </c>
      <c r="K29" s="109"/>
    </row>
    <row r="30" spans="2:11" ht="12.75">
      <c r="B30" s="111" t="s">
        <v>21</v>
      </c>
      <c r="C30" s="113">
        <v>108</v>
      </c>
      <c r="D30" s="113">
        <v>108</v>
      </c>
      <c r="E30" s="107">
        <v>1</v>
      </c>
      <c r="F30" s="105">
        <v>58150</v>
      </c>
      <c r="G30" s="105">
        <v>29692</v>
      </c>
      <c r="H30" s="107">
        <v>0.511</v>
      </c>
      <c r="I30" s="74">
        <v>4</v>
      </c>
      <c r="J30" s="74">
        <v>5</v>
      </c>
      <c r="K30" s="109" t="s">
        <v>109</v>
      </c>
    </row>
    <row r="31" spans="2:11" ht="12.75">
      <c r="B31" s="111"/>
      <c r="C31" s="113"/>
      <c r="D31" s="113"/>
      <c r="E31" s="107"/>
      <c r="F31" s="105"/>
      <c r="G31" s="105"/>
      <c r="H31" s="107"/>
      <c r="I31" s="74" t="s">
        <v>127</v>
      </c>
      <c r="J31" s="74" t="s">
        <v>128</v>
      </c>
      <c r="K31" s="109"/>
    </row>
    <row r="32" spans="2:11" ht="12.75">
      <c r="B32" s="111" t="s">
        <v>22</v>
      </c>
      <c r="C32" s="113">
        <v>27</v>
      </c>
      <c r="D32" s="113">
        <v>27</v>
      </c>
      <c r="E32" s="107">
        <v>1</v>
      </c>
      <c r="F32" s="105">
        <v>10258</v>
      </c>
      <c r="G32" s="105">
        <v>7330</v>
      </c>
      <c r="H32" s="107">
        <v>0.715</v>
      </c>
      <c r="I32" s="74">
        <v>4</v>
      </c>
      <c r="J32" s="74">
        <v>5</v>
      </c>
      <c r="K32" s="109" t="s">
        <v>109</v>
      </c>
    </row>
    <row r="33" spans="2:11" ht="12.75">
      <c r="B33" s="111"/>
      <c r="C33" s="113"/>
      <c r="D33" s="113"/>
      <c r="E33" s="107"/>
      <c r="F33" s="105"/>
      <c r="G33" s="105"/>
      <c r="H33" s="107"/>
      <c r="I33" s="74" t="s">
        <v>129</v>
      </c>
      <c r="J33" s="74" t="s">
        <v>130</v>
      </c>
      <c r="K33" s="109"/>
    </row>
    <row r="34" spans="2:11" ht="12.75">
      <c r="B34" s="111" t="s">
        <v>23</v>
      </c>
      <c r="C34" s="113">
        <v>588</v>
      </c>
      <c r="D34" s="113">
        <v>588</v>
      </c>
      <c r="E34" s="107">
        <v>1</v>
      </c>
      <c r="F34" s="105">
        <v>311137</v>
      </c>
      <c r="G34" s="105">
        <v>226907</v>
      </c>
      <c r="H34" s="107">
        <v>0.729</v>
      </c>
      <c r="I34" s="74">
        <v>4</v>
      </c>
      <c r="J34" s="74">
        <v>17</v>
      </c>
      <c r="K34" s="109" t="s">
        <v>106</v>
      </c>
    </row>
    <row r="35" spans="2:11" ht="12.75">
      <c r="B35" s="111"/>
      <c r="C35" s="113"/>
      <c r="D35" s="113"/>
      <c r="E35" s="107"/>
      <c r="F35" s="105"/>
      <c r="G35" s="105"/>
      <c r="H35" s="107"/>
      <c r="I35" s="74" t="s">
        <v>131</v>
      </c>
      <c r="J35" s="74" t="s">
        <v>132</v>
      </c>
      <c r="K35" s="109"/>
    </row>
    <row r="36" spans="2:11" ht="12.75">
      <c r="B36" s="111" t="s">
        <v>24</v>
      </c>
      <c r="C36" s="113">
        <v>210</v>
      </c>
      <c r="D36" s="113">
        <v>210</v>
      </c>
      <c r="E36" s="107">
        <v>1</v>
      </c>
      <c r="F36" s="105">
        <v>49658</v>
      </c>
      <c r="G36" s="105">
        <v>35775</v>
      </c>
      <c r="H36" s="107">
        <v>0.72</v>
      </c>
      <c r="I36" s="74">
        <v>4</v>
      </c>
      <c r="J36" s="74">
        <v>14</v>
      </c>
      <c r="K36" s="109" t="s">
        <v>106</v>
      </c>
    </row>
    <row r="37" spans="2:11" ht="12.75">
      <c r="B37" s="111"/>
      <c r="C37" s="113"/>
      <c r="D37" s="113"/>
      <c r="E37" s="107"/>
      <c r="F37" s="105"/>
      <c r="G37" s="105"/>
      <c r="H37" s="107"/>
      <c r="I37" s="74" t="s">
        <v>133</v>
      </c>
      <c r="J37" s="74" t="s">
        <v>134</v>
      </c>
      <c r="K37" s="109"/>
    </row>
    <row r="38" spans="2:11" ht="12.75">
      <c r="B38" s="111" t="s">
        <v>25</v>
      </c>
      <c r="C38" s="113">
        <v>52</v>
      </c>
      <c r="D38" s="113">
        <v>52</v>
      </c>
      <c r="E38" s="107">
        <v>1</v>
      </c>
      <c r="F38" s="105">
        <v>35154</v>
      </c>
      <c r="G38" s="105">
        <v>20911</v>
      </c>
      <c r="H38" s="107">
        <v>0.595</v>
      </c>
      <c r="I38" s="74">
        <v>4</v>
      </c>
      <c r="J38" s="74">
        <v>4</v>
      </c>
      <c r="K38" s="109" t="s">
        <v>109</v>
      </c>
    </row>
    <row r="39" spans="2:11" ht="12.75">
      <c r="B39" s="111"/>
      <c r="C39" s="113"/>
      <c r="D39" s="113"/>
      <c r="E39" s="107"/>
      <c r="F39" s="105"/>
      <c r="G39" s="105"/>
      <c r="H39" s="107"/>
      <c r="I39" s="74" t="s">
        <v>135</v>
      </c>
      <c r="J39" s="74" t="s">
        <v>136</v>
      </c>
      <c r="K39" s="109"/>
    </row>
    <row r="40" spans="2:11" ht="12.75">
      <c r="B40" s="111" t="s">
        <v>26</v>
      </c>
      <c r="C40" s="113">
        <v>44</v>
      </c>
      <c r="D40" s="113">
        <v>44</v>
      </c>
      <c r="E40" s="107">
        <v>1</v>
      </c>
      <c r="F40" s="105">
        <v>14097</v>
      </c>
      <c r="G40" s="105">
        <v>11510</v>
      </c>
      <c r="H40" s="107">
        <v>0.816</v>
      </c>
      <c r="I40" s="74">
        <v>4</v>
      </c>
      <c r="J40" s="74">
        <v>12</v>
      </c>
      <c r="K40" s="109" t="s">
        <v>106</v>
      </c>
    </row>
    <row r="41" spans="2:11" ht="12.75">
      <c r="B41" s="111"/>
      <c r="C41" s="113"/>
      <c r="D41" s="113"/>
      <c r="E41" s="107"/>
      <c r="F41" s="105"/>
      <c r="G41" s="105"/>
      <c r="H41" s="107"/>
      <c r="I41" s="74" t="s">
        <v>137</v>
      </c>
      <c r="J41" s="74" t="s">
        <v>138</v>
      </c>
      <c r="K41" s="109"/>
    </row>
    <row r="42" spans="2:11" ht="12.75" customHeight="1">
      <c r="B42" s="111" t="s">
        <v>27</v>
      </c>
      <c r="C42" s="105">
        <v>4883</v>
      </c>
      <c r="D42" s="105">
        <v>4883</v>
      </c>
      <c r="E42" s="107">
        <v>1</v>
      </c>
      <c r="F42" s="105">
        <v>4298440</v>
      </c>
      <c r="G42" s="105">
        <v>3247698</v>
      </c>
      <c r="H42" s="107">
        <v>0.756</v>
      </c>
      <c r="I42" s="74">
        <v>4</v>
      </c>
      <c r="J42" s="74">
        <v>21</v>
      </c>
      <c r="K42" s="109" t="s">
        <v>106</v>
      </c>
    </row>
    <row r="43" spans="2:11" ht="12.75">
      <c r="B43" s="111"/>
      <c r="C43" s="105"/>
      <c r="D43" s="105"/>
      <c r="E43" s="107"/>
      <c r="F43" s="105"/>
      <c r="G43" s="105"/>
      <c r="H43" s="107"/>
      <c r="I43" s="74" t="s">
        <v>139</v>
      </c>
      <c r="J43" s="74" t="s">
        <v>140</v>
      </c>
      <c r="K43" s="109"/>
    </row>
    <row r="44" spans="2:11" ht="18.75">
      <c r="B44" s="115" t="s">
        <v>90</v>
      </c>
      <c r="C44" s="115" t="s">
        <v>91</v>
      </c>
      <c r="D44" s="73" t="s">
        <v>92</v>
      </c>
      <c r="E44" s="115" t="s">
        <v>94</v>
      </c>
      <c r="F44" s="73" t="s">
        <v>95</v>
      </c>
      <c r="G44" s="115" t="s">
        <v>97</v>
      </c>
      <c r="H44" s="115" t="s">
        <v>98</v>
      </c>
      <c r="I44" s="73" t="s">
        <v>99</v>
      </c>
      <c r="J44" s="73" t="s">
        <v>102</v>
      </c>
      <c r="K44" s="115" t="s">
        <v>103</v>
      </c>
    </row>
    <row r="45" spans="2:11" ht="18.75">
      <c r="B45" s="115"/>
      <c r="C45" s="115"/>
      <c r="D45" s="73" t="s">
        <v>93</v>
      </c>
      <c r="E45" s="115"/>
      <c r="F45" s="73" t="s">
        <v>96</v>
      </c>
      <c r="G45" s="115"/>
      <c r="H45" s="115"/>
      <c r="I45" s="73" t="s">
        <v>100</v>
      </c>
      <c r="J45" s="73" t="s">
        <v>100</v>
      </c>
      <c r="K45" s="115"/>
    </row>
    <row r="46" spans="2:11" ht="12.75">
      <c r="B46" s="115"/>
      <c r="C46" s="115"/>
      <c r="D46" s="73"/>
      <c r="E46" s="115"/>
      <c r="F46" s="73"/>
      <c r="G46" s="115"/>
      <c r="H46" s="115"/>
      <c r="I46" s="73" t="s">
        <v>101</v>
      </c>
      <c r="J46" s="73" t="s">
        <v>101</v>
      </c>
      <c r="K46" s="115"/>
    </row>
    <row r="47" spans="2:11" ht="12.75">
      <c r="B47" s="111" t="s">
        <v>28</v>
      </c>
      <c r="C47" s="113">
        <v>109</v>
      </c>
      <c r="D47" s="113">
        <v>109</v>
      </c>
      <c r="E47" s="107">
        <v>1</v>
      </c>
      <c r="F47" s="105">
        <v>54003</v>
      </c>
      <c r="G47" s="105">
        <v>36401</v>
      </c>
      <c r="H47" s="107">
        <v>0.674</v>
      </c>
      <c r="I47" s="74">
        <v>4</v>
      </c>
      <c r="J47" s="74">
        <v>4</v>
      </c>
      <c r="K47" s="109" t="s">
        <v>109</v>
      </c>
    </row>
    <row r="48" spans="2:11" ht="12.75">
      <c r="B48" s="111"/>
      <c r="C48" s="113"/>
      <c r="D48" s="113"/>
      <c r="E48" s="107"/>
      <c r="F48" s="105"/>
      <c r="G48" s="105"/>
      <c r="H48" s="107"/>
      <c r="I48" s="74" t="s">
        <v>141</v>
      </c>
      <c r="J48" s="74" t="s">
        <v>142</v>
      </c>
      <c r="K48" s="109"/>
    </row>
    <row r="49" spans="2:11" ht="12.75">
      <c r="B49" s="111" t="s">
        <v>29</v>
      </c>
      <c r="C49" s="113">
        <v>189</v>
      </c>
      <c r="D49" s="113">
        <v>189</v>
      </c>
      <c r="E49" s="107">
        <v>1</v>
      </c>
      <c r="F49" s="105">
        <v>155640</v>
      </c>
      <c r="G49" s="105">
        <v>140819</v>
      </c>
      <c r="H49" s="107">
        <v>0.905</v>
      </c>
      <c r="I49" s="74">
        <v>4</v>
      </c>
      <c r="J49" s="74">
        <v>21</v>
      </c>
      <c r="K49" s="109" t="s">
        <v>106</v>
      </c>
    </row>
    <row r="50" spans="2:11" ht="12.75">
      <c r="B50" s="111"/>
      <c r="C50" s="113"/>
      <c r="D50" s="113"/>
      <c r="E50" s="107"/>
      <c r="F50" s="105"/>
      <c r="G50" s="105"/>
      <c r="H50" s="107"/>
      <c r="I50" s="74" t="s">
        <v>143</v>
      </c>
      <c r="J50" s="74" t="s">
        <v>144</v>
      </c>
      <c r="K50" s="109"/>
    </row>
    <row r="51" spans="2:11" ht="12.75">
      <c r="B51" s="111" t="s">
        <v>30</v>
      </c>
      <c r="C51" s="113">
        <v>21</v>
      </c>
      <c r="D51" s="113">
        <v>21</v>
      </c>
      <c r="E51" s="107">
        <v>1</v>
      </c>
      <c r="F51" s="105">
        <v>11693</v>
      </c>
      <c r="G51" s="105">
        <v>8968</v>
      </c>
      <c r="H51" s="107">
        <v>0.767</v>
      </c>
      <c r="I51" s="74">
        <v>4</v>
      </c>
      <c r="J51" s="74">
        <v>4</v>
      </c>
      <c r="K51" s="109" t="s">
        <v>109</v>
      </c>
    </row>
    <row r="52" spans="2:11" ht="12.75">
      <c r="B52" s="111"/>
      <c r="C52" s="113"/>
      <c r="D52" s="113"/>
      <c r="E52" s="107"/>
      <c r="F52" s="105"/>
      <c r="G52" s="105"/>
      <c r="H52" s="107"/>
      <c r="I52" s="74" t="s">
        <v>133</v>
      </c>
      <c r="J52" s="74" t="s">
        <v>145</v>
      </c>
      <c r="K52" s="109"/>
    </row>
    <row r="53" spans="2:11" ht="12.75" customHeight="1">
      <c r="B53" s="111" t="s">
        <v>31</v>
      </c>
      <c r="C53" s="113">
        <v>249</v>
      </c>
      <c r="D53" s="113">
        <v>249</v>
      </c>
      <c r="E53" s="107">
        <v>1</v>
      </c>
      <c r="F53" s="105">
        <v>50721</v>
      </c>
      <c r="G53" s="105">
        <v>23259</v>
      </c>
      <c r="H53" s="107">
        <v>0.459</v>
      </c>
      <c r="I53" s="74">
        <v>4</v>
      </c>
      <c r="J53" s="74">
        <v>5</v>
      </c>
      <c r="K53" s="109" t="s">
        <v>109</v>
      </c>
    </row>
    <row r="54" spans="2:11" ht="12.75">
      <c r="B54" s="111"/>
      <c r="C54" s="113"/>
      <c r="D54" s="113"/>
      <c r="E54" s="107"/>
      <c r="F54" s="105"/>
      <c r="G54" s="105"/>
      <c r="H54" s="107"/>
      <c r="I54" s="74" t="s">
        <v>146</v>
      </c>
      <c r="J54" s="74" t="s">
        <v>147</v>
      </c>
      <c r="K54" s="109"/>
    </row>
    <row r="55" spans="2:11" ht="12.75">
      <c r="B55" s="111" t="s">
        <v>32</v>
      </c>
      <c r="C55" s="113">
        <v>118</v>
      </c>
      <c r="D55" s="113">
        <v>118</v>
      </c>
      <c r="E55" s="107">
        <v>1</v>
      </c>
      <c r="F55" s="105">
        <v>97179</v>
      </c>
      <c r="G55" s="105">
        <v>64688</v>
      </c>
      <c r="H55" s="107">
        <v>0.666</v>
      </c>
      <c r="I55" s="74">
        <v>4</v>
      </c>
      <c r="J55" s="74">
        <v>19</v>
      </c>
      <c r="K55" s="109" t="s">
        <v>106</v>
      </c>
    </row>
    <row r="56" spans="2:11" ht="12.75">
      <c r="B56" s="111"/>
      <c r="C56" s="113"/>
      <c r="D56" s="113"/>
      <c r="E56" s="107"/>
      <c r="F56" s="105"/>
      <c r="G56" s="105"/>
      <c r="H56" s="107"/>
      <c r="I56" s="74" t="s">
        <v>148</v>
      </c>
      <c r="J56" s="74" t="s">
        <v>149</v>
      </c>
      <c r="K56" s="109"/>
    </row>
    <row r="57" spans="2:11" ht="12.75">
      <c r="B57" s="111" t="s">
        <v>74</v>
      </c>
      <c r="C57" s="113">
        <v>20</v>
      </c>
      <c r="D57" s="113">
        <v>20</v>
      </c>
      <c r="E57" s="107">
        <v>1</v>
      </c>
      <c r="F57" s="105">
        <v>5507</v>
      </c>
      <c r="G57" s="105">
        <v>4502</v>
      </c>
      <c r="H57" s="107">
        <v>0.818</v>
      </c>
      <c r="I57" s="74">
        <v>4</v>
      </c>
      <c r="J57" s="74">
        <v>10</v>
      </c>
      <c r="K57" s="109" t="s">
        <v>106</v>
      </c>
    </row>
    <row r="58" spans="2:11" ht="12.75">
      <c r="B58" s="111"/>
      <c r="C58" s="113"/>
      <c r="D58" s="113"/>
      <c r="E58" s="107"/>
      <c r="F58" s="105"/>
      <c r="G58" s="105"/>
      <c r="H58" s="107"/>
      <c r="I58" s="74" t="s">
        <v>150</v>
      </c>
      <c r="J58" s="74" t="s">
        <v>151</v>
      </c>
      <c r="K58" s="109"/>
    </row>
    <row r="59" spans="2:11" ht="12.75">
      <c r="B59" s="111" t="s">
        <v>33</v>
      </c>
      <c r="C59" s="113">
        <v>13</v>
      </c>
      <c r="D59" s="113">
        <v>13</v>
      </c>
      <c r="E59" s="107">
        <v>1</v>
      </c>
      <c r="F59" s="105">
        <v>6722</v>
      </c>
      <c r="G59" s="105">
        <v>5145</v>
      </c>
      <c r="H59" s="107">
        <v>0.765</v>
      </c>
      <c r="I59" s="74">
        <v>4</v>
      </c>
      <c r="J59" s="74">
        <v>4</v>
      </c>
      <c r="K59" s="109" t="s">
        <v>109</v>
      </c>
    </row>
    <row r="60" spans="2:11" ht="12.75">
      <c r="B60" s="111"/>
      <c r="C60" s="113"/>
      <c r="D60" s="113"/>
      <c r="E60" s="107"/>
      <c r="F60" s="105"/>
      <c r="G60" s="105"/>
      <c r="H60" s="107"/>
      <c r="I60" s="74" t="s">
        <v>152</v>
      </c>
      <c r="J60" s="74" t="s">
        <v>152</v>
      </c>
      <c r="K60" s="109"/>
    </row>
    <row r="61" spans="2:11" ht="12.75">
      <c r="B61" s="111" t="s">
        <v>34</v>
      </c>
      <c r="C61" s="113">
        <v>184</v>
      </c>
      <c r="D61" s="113">
        <v>184</v>
      </c>
      <c r="E61" s="107">
        <v>1</v>
      </c>
      <c r="F61" s="105">
        <v>158391</v>
      </c>
      <c r="G61" s="105">
        <v>121003</v>
      </c>
      <c r="H61" s="107">
        <v>0.764</v>
      </c>
      <c r="I61" s="74">
        <v>4</v>
      </c>
      <c r="J61" s="74">
        <v>17</v>
      </c>
      <c r="K61" s="109" t="s">
        <v>106</v>
      </c>
    </row>
    <row r="62" spans="2:11" ht="12.75">
      <c r="B62" s="111"/>
      <c r="C62" s="113"/>
      <c r="D62" s="113"/>
      <c r="E62" s="107"/>
      <c r="F62" s="105"/>
      <c r="G62" s="105"/>
      <c r="H62" s="107"/>
      <c r="I62" s="74" t="s">
        <v>153</v>
      </c>
      <c r="J62" s="74" t="s">
        <v>154</v>
      </c>
      <c r="K62" s="109"/>
    </row>
    <row r="63" spans="2:11" ht="12.75">
      <c r="B63" s="111" t="s">
        <v>35</v>
      </c>
      <c r="C63" s="113">
        <v>147</v>
      </c>
      <c r="D63" s="113">
        <v>147</v>
      </c>
      <c r="E63" s="107">
        <v>1</v>
      </c>
      <c r="F63" s="105">
        <v>71517</v>
      </c>
      <c r="G63" s="105">
        <v>60146</v>
      </c>
      <c r="H63" s="107">
        <v>0.841</v>
      </c>
      <c r="I63" s="74">
        <v>4</v>
      </c>
      <c r="J63" s="74">
        <v>18</v>
      </c>
      <c r="K63" s="109" t="s">
        <v>109</v>
      </c>
    </row>
    <row r="64" spans="2:11" ht="12.75">
      <c r="B64" s="111"/>
      <c r="C64" s="113"/>
      <c r="D64" s="113"/>
      <c r="E64" s="107"/>
      <c r="F64" s="105"/>
      <c r="G64" s="105"/>
      <c r="H64" s="107"/>
      <c r="I64" s="74" t="s">
        <v>155</v>
      </c>
      <c r="J64" s="74" t="s">
        <v>156</v>
      </c>
      <c r="K64" s="109"/>
    </row>
    <row r="65" spans="2:11" ht="12.75">
      <c r="B65" s="111" t="s">
        <v>36</v>
      </c>
      <c r="C65" s="113">
        <v>99</v>
      </c>
      <c r="D65" s="113">
        <v>99</v>
      </c>
      <c r="E65" s="107">
        <v>1</v>
      </c>
      <c r="F65" s="105">
        <v>63769</v>
      </c>
      <c r="G65" s="105">
        <v>56171</v>
      </c>
      <c r="H65" s="107">
        <v>0.881</v>
      </c>
      <c r="I65" s="74">
        <v>4</v>
      </c>
      <c r="J65" s="74">
        <v>21</v>
      </c>
      <c r="K65" s="109" t="s">
        <v>106</v>
      </c>
    </row>
    <row r="66" spans="2:11" ht="12.75">
      <c r="B66" s="111"/>
      <c r="C66" s="113"/>
      <c r="D66" s="113"/>
      <c r="E66" s="107"/>
      <c r="F66" s="105"/>
      <c r="G66" s="105"/>
      <c r="H66" s="107"/>
      <c r="I66" s="74" t="s">
        <v>157</v>
      </c>
      <c r="J66" s="74" t="s">
        <v>138</v>
      </c>
      <c r="K66" s="109"/>
    </row>
    <row r="67" spans="2:11" ht="12.75">
      <c r="B67" s="111" t="s">
        <v>37</v>
      </c>
      <c r="C67" s="105">
        <v>2109</v>
      </c>
      <c r="D67" s="105">
        <v>2109</v>
      </c>
      <c r="E67" s="107">
        <v>1</v>
      </c>
      <c r="F67" s="105">
        <v>1607989</v>
      </c>
      <c r="G67" s="105">
        <v>1144328</v>
      </c>
      <c r="H67" s="107">
        <v>0.712</v>
      </c>
      <c r="I67" s="74">
        <v>4</v>
      </c>
      <c r="J67" s="74">
        <v>20</v>
      </c>
      <c r="K67" s="109" t="s">
        <v>106</v>
      </c>
    </row>
    <row r="68" spans="2:11" ht="12.75">
      <c r="B68" s="111"/>
      <c r="C68" s="105"/>
      <c r="D68" s="105"/>
      <c r="E68" s="107"/>
      <c r="F68" s="105"/>
      <c r="G68" s="105"/>
      <c r="H68" s="107"/>
      <c r="I68" s="74" t="s">
        <v>120</v>
      </c>
      <c r="J68" s="74" t="s">
        <v>158</v>
      </c>
      <c r="K68" s="109"/>
    </row>
    <row r="69" spans="2:11" ht="12.75">
      <c r="B69" s="111" t="s">
        <v>78</v>
      </c>
      <c r="C69" s="113">
        <v>379</v>
      </c>
      <c r="D69" s="113">
        <v>379</v>
      </c>
      <c r="E69" s="107">
        <v>1</v>
      </c>
      <c r="F69" s="105">
        <v>198963</v>
      </c>
      <c r="G69" s="105">
        <v>175214</v>
      </c>
      <c r="H69" s="107">
        <v>0.881</v>
      </c>
      <c r="I69" s="74">
        <v>4</v>
      </c>
      <c r="J69" s="74">
        <v>21</v>
      </c>
      <c r="K69" s="109" t="s">
        <v>106</v>
      </c>
    </row>
    <row r="70" spans="2:11" ht="12.75">
      <c r="B70" s="111"/>
      <c r="C70" s="113"/>
      <c r="D70" s="113"/>
      <c r="E70" s="107"/>
      <c r="F70" s="105"/>
      <c r="G70" s="105"/>
      <c r="H70" s="107"/>
      <c r="I70" s="74" t="s">
        <v>135</v>
      </c>
      <c r="J70" s="74" t="s">
        <v>159</v>
      </c>
      <c r="K70" s="109"/>
    </row>
    <row r="71" spans="2:11" ht="12.75">
      <c r="B71" s="111" t="s">
        <v>38</v>
      </c>
      <c r="C71" s="113">
        <v>29</v>
      </c>
      <c r="D71" s="113">
        <v>29</v>
      </c>
      <c r="E71" s="107">
        <v>1</v>
      </c>
      <c r="F71" s="105">
        <v>13744</v>
      </c>
      <c r="G71" s="105">
        <v>11168</v>
      </c>
      <c r="H71" s="107">
        <v>0.813</v>
      </c>
      <c r="I71" s="74">
        <v>4</v>
      </c>
      <c r="J71" s="74">
        <v>5</v>
      </c>
      <c r="K71" s="109" t="s">
        <v>106</v>
      </c>
    </row>
    <row r="72" spans="2:11" ht="12.75">
      <c r="B72" s="111"/>
      <c r="C72" s="113"/>
      <c r="D72" s="113"/>
      <c r="E72" s="107"/>
      <c r="F72" s="105"/>
      <c r="G72" s="105"/>
      <c r="H72" s="107"/>
      <c r="I72" s="74" t="s">
        <v>160</v>
      </c>
      <c r="J72" s="74" t="s">
        <v>161</v>
      </c>
      <c r="K72" s="109"/>
    </row>
    <row r="73" spans="2:11" ht="12.75">
      <c r="B73" s="111" t="s">
        <v>39</v>
      </c>
      <c r="C73" s="105">
        <v>1403</v>
      </c>
      <c r="D73" s="105">
        <v>1403</v>
      </c>
      <c r="E73" s="107">
        <v>1</v>
      </c>
      <c r="F73" s="105">
        <v>837389</v>
      </c>
      <c r="G73" s="105">
        <v>419825</v>
      </c>
      <c r="H73" s="107">
        <v>0.501</v>
      </c>
      <c r="I73" s="74">
        <v>4</v>
      </c>
      <c r="J73" s="74">
        <v>5</v>
      </c>
      <c r="K73" s="109" t="s">
        <v>109</v>
      </c>
    </row>
    <row r="74" spans="2:11" ht="12.75">
      <c r="B74" s="111"/>
      <c r="C74" s="105"/>
      <c r="D74" s="105"/>
      <c r="E74" s="107"/>
      <c r="F74" s="105"/>
      <c r="G74" s="105"/>
      <c r="H74" s="107"/>
      <c r="I74" s="74" t="s">
        <v>162</v>
      </c>
      <c r="J74" s="74" t="s">
        <v>163</v>
      </c>
      <c r="K74" s="109"/>
    </row>
    <row r="75" spans="2:11" ht="12.75" customHeight="1">
      <c r="B75" s="111" t="s">
        <v>40</v>
      </c>
      <c r="C75" s="105">
        <v>1330</v>
      </c>
      <c r="D75" s="105">
        <v>1330</v>
      </c>
      <c r="E75" s="107">
        <v>1</v>
      </c>
      <c r="F75" s="105">
        <v>684588</v>
      </c>
      <c r="G75" s="105">
        <v>509678</v>
      </c>
      <c r="H75" s="107">
        <v>0.745</v>
      </c>
      <c r="I75" s="74">
        <v>4</v>
      </c>
      <c r="J75" s="74">
        <v>14</v>
      </c>
      <c r="K75" s="109" t="s">
        <v>106</v>
      </c>
    </row>
    <row r="76" spans="2:11" ht="12.75">
      <c r="B76" s="111"/>
      <c r="C76" s="105"/>
      <c r="D76" s="105"/>
      <c r="E76" s="107"/>
      <c r="F76" s="105"/>
      <c r="G76" s="105"/>
      <c r="H76" s="107"/>
      <c r="I76" s="74" t="s">
        <v>148</v>
      </c>
      <c r="J76" s="74" t="s">
        <v>164</v>
      </c>
      <c r="K76" s="109"/>
    </row>
    <row r="77" spans="2:11" ht="12.75" customHeight="1">
      <c r="B77" s="111" t="s">
        <v>41</v>
      </c>
      <c r="C77" s="113">
        <v>59</v>
      </c>
      <c r="D77" s="113">
        <v>59</v>
      </c>
      <c r="E77" s="107">
        <v>1</v>
      </c>
      <c r="F77" s="105">
        <v>25355</v>
      </c>
      <c r="G77" s="105">
        <v>19982</v>
      </c>
      <c r="H77" s="107">
        <v>0.788</v>
      </c>
      <c r="I77" s="74">
        <v>4</v>
      </c>
      <c r="J77" s="74">
        <v>20</v>
      </c>
      <c r="K77" s="109" t="s">
        <v>106</v>
      </c>
    </row>
    <row r="78" spans="2:11" ht="12.75">
      <c r="B78" s="111"/>
      <c r="C78" s="113"/>
      <c r="D78" s="113"/>
      <c r="E78" s="107"/>
      <c r="F78" s="105"/>
      <c r="G78" s="105"/>
      <c r="H78" s="107"/>
      <c r="I78" s="74" t="s">
        <v>160</v>
      </c>
      <c r="J78" s="74" t="s">
        <v>165</v>
      </c>
      <c r="K78" s="109"/>
    </row>
    <row r="79" spans="2:11" ht="26.25" customHeight="1">
      <c r="B79" s="111" t="s">
        <v>42</v>
      </c>
      <c r="C79" s="105">
        <v>1391</v>
      </c>
      <c r="D79" s="105">
        <v>1391</v>
      </c>
      <c r="E79" s="107">
        <v>1</v>
      </c>
      <c r="F79" s="105">
        <v>829756</v>
      </c>
      <c r="G79" s="105">
        <v>576479</v>
      </c>
      <c r="H79" s="107">
        <v>0.695</v>
      </c>
      <c r="I79" s="74">
        <v>4</v>
      </c>
      <c r="J79" s="74">
        <v>17</v>
      </c>
      <c r="K79" s="109" t="s">
        <v>106</v>
      </c>
    </row>
    <row r="80" spans="2:11" ht="12.75">
      <c r="B80" s="111"/>
      <c r="C80" s="105"/>
      <c r="D80" s="105"/>
      <c r="E80" s="107"/>
      <c r="F80" s="105"/>
      <c r="G80" s="105"/>
      <c r="H80" s="107"/>
      <c r="I80" s="74" t="s">
        <v>166</v>
      </c>
      <c r="J80" s="74" t="s">
        <v>167</v>
      </c>
      <c r="K80" s="109"/>
    </row>
    <row r="81" spans="2:11" ht="12.75" customHeight="1">
      <c r="B81" s="111" t="s">
        <v>43</v>
      </c>
      <c r="C81" s="105">
        <v>2328</v>
      </c>
      <c r="D81" s="105">
        <v>2328</v>
      </c>
      <c r="E81" s="107">
        <v>1</v>
      </c>
      <c r="F81" s="105">
        <v>1488157</v>
      </c>
      <c r="G81" s="105">
        <v>1232583</v>
      </c>
      <c r="H81" s="107">
        <v>0.828</v>
      </c>
      <c r="I81" s="74">
        <v>4</v>
      </c>
      <c r="J81" s="74">
        <v>21</v>
      </c>
      <c r="K81" s="109" t="s">
        <v>106</v>
      </c>
    </row>
    <row r="82" spans="2:11" ht="12.75">
      <c r="B82" s="111"/>
      <c r="C82" s="105"/>
      <c r="D82" s="105"/>
      <c r="E82" s="107"/>
      <c r="F82" s="105"/>
      <c r="G82" s="105"/>
      <c r="H82" s="107"/>
      <c r="I82" s="74" t="s">
        <v>168</v>
      </c>
      <c r="J82" s="74" t="s">
        <v>169</v>
      </c>
      <c r="K82" s="109"/>
    </row>
    <row r="83" spans="2:11" ht="12.75" customHeight="1">
      <c r="B83" s="111" t="s">
        <v>44</v>
      </c>
      <c r="C83" s="113">
        <v>580</v>
      </c>
      <c r="D83" s="113">
        <v>580</v>
      </c>
      <c r="E83" s="107">
        <v>1</v>
      </c>
      <c r="F83" s="105">
        <v>477356</v>
      </c>
      <c r="G83" s="105">
        <v>375877</v>
      </c>
      <c r="H83" s="107">
        <v>0.787</v>
      </c>
      <c r="I83" s="74">
        <v>4</v>
      </c>
      <c r="J83" s="74">
        <v>17</v>
      </c>
      <c r="K83" s="109" t="s">
        <v>106</v>
      </c>
    </row>
    <row r="84" spans="2:11" ht="12.75">
      <c r="B84" s="111"/>
      <c r="C84" s="113"/>
      <c r="D84" s="113"/>
      <c r="E84" s="107"/>
      <c r="F84" s="105"/>
      <c r="G84" s="105"/>
      <c r="H84" s="107"/>
      <c r="I84" s="74" t="s">
        <v>170</v>
      </c>
      <c r="J84" s="74" t="s">
        <v>171</v>
      </c>
      <c r="K84" s="109"/>
    </row>
    <row r="85" spans="2:11" ht="12.75" customHeight="1">
      <c r="B85" s="111" t="s">
        <v>45</v>
      </c>
      <c r="C85" s="113">
        <v>515</v>
      </c>
      <c r="D85" s="113">
        <v>515</v>
      </c>
      <c r="E85" s="107">
        <v>1</v>
      </c>
      <c r="F85" s="105">
        <v>268476</v>
      </c>
      <c r="G85" s="105">
        <v>199404</v>
      </c>
      <c r="H85" s="107">
        <v>0.743</v>
      </c>
      <c r="I85" s="74">
        <v>4</v>
      </c>
      <c r="J85" s="74">
        <v>17</v>
      </c>
      <c r="K85" s="109" t="s">
        <v>106</v>
      </c>
    </row>
    <row r="86" spans="2:11" ht="12.75">
      <c r="B86" s="111"/>
      <c r="C86" s="113"/>
      <c r="D86" s="113"/>
      <c r="E86" s="107"/>
      <c r="F86" s="105"/>
      <c r="G86" s="105"/>
      <c r="H86" s="107"/>
      <c r="I86" s="74" t="s">
        <v>172</v>
      </c>
      <c r="J86" s="74" t="s">
        <v>173</v>
      </c>
      <c r="K86" s="109"/>
    </row>
    <row r="87" spans="2:11" ht="18.75">
      <c r="B87" s="115" t="s">
        <v>90</v>
      </c>
      <c r="C87" s="115" t="s">
        <v>91</v>
      </c>
      <c r="D87" s="73" t="s">
        <v>92</v>
      </c>
      <c r="E87" s="115" t="s">
        <v>94</v>
      </c>
      <c r="F87" s="73" t="s">
        <v>95</v>
      </c>
      <c r="G87" s="115" t="s">
        <v>97</v>
      </c>
      <c r="H87" s="115" t="s">
        <v>98</v>
      </c>
      <c r="I87" s="73" t="s">
        <v>99</v>
      </c>
      <c r="J87" s="73" t="s">
        <v>102</v>
      </c>
      <c r="K87" s="115" t="s">
        <v>103</v>
      </c>
    </row>
    <row r="88" spans="2:11" ht="18.75">
      <c r="B88" s="115"/>
      <c r="C88" s="115"/>
      <c r="D88" s="73" t="s">
        <v>93</v>
      </c>
      <c r="E88" s="115"/>
      <c r="F88" s="73" t="s">
        <v>96</v>
      </c>
      <c r="G88" s="115"/>
      <c r="H88" s="115"/>
      <c r="I88" s="73" t="s">
        <v>100</v>
      </c>
      <c r="J88" s="73" t="s">
        <v>100</v>
      </c>
      <c r="K88" s="115"/>
    </row>
    <row r="89" spans="2:11" ht="12.75">
      <c r="B89" s="115"/>
      <c r="C89" s="115"/>
      <c r="D89" s="73"/>
      <c r="E89" s="115"/>
      <c r="F89" s="73"/>
      <c r="G89" s="115"/>
      <c r="H89" s="115"/>
      <c r="I89" s="73" t="s">
        <v>101</v>
      </c>
      <c r="J89" s="73" t="s">
        <v>101</v>
      </c>
      <c r="K89" s="115"/>
    </row>
    <row r="90" spans="2:11" ht="12.75" customHeight="1">
      <c r="B90" s="111" t="s">
        <v>46</v>
      </c>
      <c r="C90" s="113">
        <v>152</v>
      </c>
      <c r="D90" s="113">
        <v>152</v>
      </c>
      <c r="E90" s="107">
        <v>1</v>
      </c>
      <c r="F90" s="105">
        <v>161256</v>
      </c>
      <c r="G90" s="105">
        <v>134054</v>
      </c>
      <c r="H90" s="107">
        <v>0.831</v>
      </c>
      <c r="I90" s="74">
        <v>4</v>
      </c>
      <c r="J90" s="74">
        <v>20</v>
      </c>
      <c r="K90" s="109" t="s">
        <v>106</v>
      </c>
    </row>
    <row r="91" spans="2:11" ht="12.75">
      <c r="B91" s="111"/>
      <c r="C91" s="113"/>
      <c r="D91" s="113"/>
      <c r="E91" s="107"/>
      <c r="F91" s="105"/>
      <c r="G91" s="105"/>
      <c r="H91" s="107"/>
      <c r="I91" s="74" t="s">
        <v>174</v>
      </c>
      <c r="J91" s="74" t="s">
        <v>175</v>
      </c>
      <c r="K91" s="109"/>
    </row>
    <row r="92" spans="2:11" ht="12.75" customHeight="1">
      <c r="B92" s="111" t="s">
        <v>47</v>
      </c>
      <c r="C92" s="113">
        <v>555</v>
      </c>
      <c r="D92" s="113">
        <v>555</v>
      </c>
      <c r="E92" s="107">
        <v>1</v>
      </c>
      <c r="F92" s="105">
        <v>389718</v>
      </c>
      <c r="G92" s="105">
        <v>307233</v>
      </c>
      <c r="H92" s="107">
        <v>0.788</v>
      </c>
      <c r="I92" s="74">
        <v>4</v>
      </c>
      <c r="J92" s="74">
        <v>19</v>
      </c>
      <c r="K92" s="109" t="s">
        <v>106</v>
      </c>
    </row>
    <row r="93" spans="2:11" ht="12.75">
      <c r="B93" s="111"/>
      <c r="C93" s="113"/>
      <c r="D93" s="113"/>
      <c r="E93" s="107"/>
      <c r="F93" s="105"/>
      <c r="G93" s="105"/>
      <c r="H93" s="107"/>
      <c r="I93" s="74" t="s">
        <v>176</v>
      </c>
      <c r="J93" s="74" t="s">
        <v>177</v>
      </c>
      <c r="K93" s="109"/>
    </row>
    <row r="94" spans="2:11" ht="12.75" customHeight="1">
      <c r="B94" s="111" t="s">
        <v>48</v>
      </c>
      <c r="C94" s="113">
        <v>318</v>
      </c>
      <c r="D94" s="113">
        <v>318</v>
      </c>
      <c r="E94" s="107">
        <v>1</v>
      </c>
      <c r="F94" s="105">
        <v>204440</v>
      </c>
      <c r="G94" s="105">
        <v>174290</v>
      </c>
      <c r="H94" s="107">
        <v>0.853</v>
      </c>
      <c r="I94" s="74">
        <v>4</v>
      </c>
      <c r="J94" s="74">
        <v>21</v>
      </c>
      <c r="K94" s="109" t="s">
        <v>106</v>
      </c>
    </row>
    <row r="95" spans="2:11" ht="12.75">
      <c r="B95" s="111"/>
      <c r="C95" s="113"/>
      <c r="D95" s="113"/>
      <c r="E95" s="107"/>
      <c r="F95" s="105"/>
      <c r="G95" s="105"/>
      <c r="H95" s="107"/>
      <c r="I95" s="74" t="s">
        <v>178</v>
      </c>
      <c r="J95" s="74" t="s">
        <v>179</v>
      </c>
      <c r="K95" s="109"/>
    </row>
    <row r="96" spans="2:11" ht="12.75" customHeight="1">
      <c r="B96" s="111" t="s">
        <v>49</v>
      </c>
      <c r="C96" s="105">
        <v>1142</v>
      </c>
      <c r="D96" s="105">
        <v>1142</v>
      </c>
      <c r="E96" s="107">
        <v>1</v>
      </c>
      <c r="F96" s="105">
        <v>788821</v>
      </c>
      <c r="G96" s="105">
        <v>675056</v>
      </c>
      <c r="H96" s="107">
        <v>0.856</v>
      </c>
      <c r="I96" s="74">
        <v>4</v>
      </c>
      <c r="J96" s="74">
        <v>20</v>
      </c>
      <c r="K96" s="109" t="s">
        <v>106</v>
      </c>
    </row>
    <row r="97" spans="2:11" ht="12.75">
      <c r="B97" s="111"/>
      <c r="C97" s="105"/>
      <c r="D97" s="105"/>
      <c r="E97" s="107"/>
      <c r="F97" s="105"/>
      <c r="G97" s="105"/>
      <c r="H97" s="107"/>
      <c r="I97" s="74" t="s">
        <v>180</v>
      </c>
      <c r="J97" s="74" t="s">
        <v>181</v>
      </c>
      <c r="K97" s="109"/>
    </row>
    <row r="98" spans="2:11" ht="12.75" customHeight="1">
      <c r="B98" s="111" t="s">
        <v>50</v>
      </c>
      <c r="C98" s="113">
        <v>260</v>
      </c>
      <c r="D98" s="113">
        <v>260</v>
      </c>
      <c r="E98" s="107">
        <v>1</v>
      </c>
      <c r="F98" s="105">
        <v>148364</v>
      </c>
      <c r="G98" s="105">
        <v>102014</v>
      </c>
      <c r="H98" s="107">
        <v>0.688</v>
      </c>
      <c r="I98" s="74">
        <v>4</v>
      </c>
      <c r="J98" s="74">
        <v>5</v>
      </c>
      <c r="K98" s="109" t="s">
        <v>109</v>
      </c>
    </row>
    <row r="99" spans="2:11" ht="12.75">
      <c r="B99" s="111"/>
      <c r="C99" s="113"/>
      <c r="D99" s="113"/>
      <c r="E99" s="107"/>
      <c r="F99" s="105"/>
      <c r="G99" s="105"/>
      <c r="H99" s="107"/>
      <c r="I99" s="74" t="s">
        <v>182</v>
      </c>
      <c r="J99" s="74" t="s">
        <v>183</v>
      </c>
      <c r="K99" s="109"/>
    </row>
    <row r="100" spans="2:11" ht="12.75">
      <c r="B100" s="111" t="s">
        <v>51</v>
      </c>
      <c r="C100" s="113">
        <v>150</v>
      </c>
      <c r="D100" s="113">
        <v>150</v>
      </c>
      <c r="E100" s="107">
        <v>1</v>
      </c>
      <c r="F100" s="105">
        <v>96804</v>
      </c>
      <c r="G100" s="105">
        <v>68102</v>
      </c>
      <c r="H100" s="107">
        <v>0.704</v>
      </c>
      <c r="I100" s="74">
        <v>4</v>
      </c>
      <c r="J100" s="74">
        <v>5</v>
      </c>
      <c r="K100" s="109" t="s">
        <v>109</v>
      </c>
    </row>
    <row r="101" spans="2:11" ht="12.75">
      <c r="B101" s="111"/>
      <c r="C101" s="113"/>
      <c r="D101" s="113"/>
      <c r="E101" s="107"/>
      <c r="F101" s="105"/>
      <c r="G101" s="105"/>
      <c r="H101" s="107"/>
      <c r="I101" s="74" t="s">
        <v>184</v>
      </c>
      <c r="J101" s="74" t="s">
        <v>185</v>
      </c>
      <c r="K101" s="109"/>
    </row>
    <row r="102" spans="2:11" ht="12.75">
      <c r="B102" s="111" t="s">
        <v>52</v>
      </c>
      <c r="C102" s="113">
        <v>22</v>
      </c>
      <c r="D102" s="113">
        <v>22</v>
      </c>
      <c r="E102" s="107">
        <v>1</v>
      </c>
      <c r="F102" s="105">
        <v>2321</v>
      </c>
      <c r="G102" s="105">
        <v>2011</v>
      </c>
      <c r="H102" s="107">
        <v>0.866</v>
      </c>
      <c r="I102" s="74">
        <v>4</v>
      </c>
      <c r="J102" s="74">
        <v>4</v>
      </c>
      <c r="K102" s="109" t="s">
        <v>109</v>
      </c>
    </row>
    <row r="103" spans="2:11" ht="12.75">
      <c r="B103" s="111"/>
      <c r="C103" s="113"/>
      <c r="D103" s="113"/>
      <c r="E103" s="107"/>
      <c r="F103" s="105"/>
      <c r="G103" s="105"/>
      <c r="H103" s="107"/>
      <c r="I103" s="74" t="s">
        <v>186</v>
      </c>
      <c r="J103" s="74" t="s">
        <v>187</v>
      </c>
      <c r="K103" s="109"/>
    </row>
    <row r="104" spans="2:11" ht="12.75">
      <c r="B104" s="111" t="s">
        <v>53</v>
      </c>
      <c r="C104" s="113">
        <v>72</v>
      </c>
      <c r="D104" s="113">
        <v>72</v>
      </c>
      <c r="E104" s="107">
        <v>1</v>
      </c>
      <c r="F104" s="105">
        <v>26643</v>
      </c>
      <c r="G104" s="105">
        <v>23314</v>
      </c>
      <c r="H104" s="107">
        <v>0.875</v>
      </c>
      <c r="I104" s="74">
        <v>4</v>
      </c>
      <c r="J104" s="74">
        <v>4</v>
      </c>
      <c r="K104" s="109" t="s">
        <v>109</v>
      </c>
    </row>
    <row r="105" spans="2:11" ht="12.75">
      <c r="B105" s="111"/>
      <c r="C105" s="113"/>
      <c r="D105" s="113"/>
      <c r="E105" s="107"/>
      <c r="F105" s="105"/>
      <c r="G105" s="105"/>
      <c r="H105" s="107"/>
      <c r="I105" s="74" t="s">
        <v>188</v>
      </c>
      <c r="J105" s="74" t="s">
        <v>189</v>
      </c>
      <c r="K105" s="109"/>
    </row>
    <row r="106" spans="2:11" ht="12.75">
      <c r="B106" s="111" t="s">
        <v>54</v>
      </c>
      <c r="C106" s="113">
        <v>214</v>
      </c>
      <c r="D106" s="113">
        <v>214</v>
      </c>
      <c r="E106" s="107">
        <v>1</v>
      </c>
      <c r="F106" s="105">
        <v>190477</v>
      </c>
      <c r="G106" s="105">
        <v>157878</v>
      </c>
      <c r="H106" s="107">
        <v>0.829</v>
      </c>
      <c r="I106" s="74">
        <v>4</v>
      </c>
      <c r="J106" s="74">
        <v>17</v>
      </c>
      <c r="K106" s="109" t="s">
        <v>106</v>
      </c>
    </row>
    <row r="107" spans="2:11" ht="12.75">
      <c r="B107" s="111"/>
      <c r="C107" s="113"/>
      <c r="D107" s="113"/>
      <c r="E107" s="107"/>
      <c r="F107" s="105"/>
      <c r="G107" s="105"/>
      <c r="H107" s="107"/>
      <c r="I107" s="74" t="s">
        <v>190</v>
      </c>
      <c r="J107" s="74" t="s">
        <v>191</v>
      </c>
      <c r="K107" s="109"/>
    </row>
    <row r="108" spans="2:11" ht="12.75">
      <c r="B108" s="111" t="s">
        <v>55</v>
      </c>
      <c r="C108" s="113">
        <v>453</v>
      </c>
      <c r="D108" s="113">
        <v>453</v>
      </c>
      <c r="E108" s="107">
        <v>1</v>
      </c>
      <c r="F108" s="105">
        <v>248122</v>
      </c>
      <c r="G108" s="105">
        <v>197824</v>
      </c>
      <c r="H108" s="107">
        <v>0.797</v>
      </c>
      <c r="I108" s="74">
        <v>4</v>
      </c>
      <c r="J108" s="74">
        <v>5</v>
      </c>
      <c r="K108" s="109" t="s">
        <v>109</v>
      </c>
    </row>
    <row r="109" spans="2:11" ht="12.75">
      <c r="B109" s="111"/>
      <c r="C109" s="113"/>
      <c r="D109" s="113"/>
      <c r="E109" s="107"/>
      <c r="F109" s="105"/>
      <c r="G109" s="105"/>
      <c r="H109" s="107"/>
      <c r="I109" s="74" t="s">
        <v>192</v>
      </c>
      <c r="J109" s="74" t="s">
        <v>193</v>
      </c>
      <c r="K109" s="109"/>
    </row>
    <row r="110" spans="2:11" ht="12.75" customHeight="1">
      <c r="B110" s="111" t="s">
        <v>56</v>
      </c>
      <c r="C110" s="113">
        <v>447</v>
      </c>
      <c r="D110" s="113">
        <v>447</v>
      </c>
      <c r="E110" s="107">
        <v>1</v>
      </c>
      <c r="F110" s="105">
        <v>230046</v>
      </c>
      <c r="G110" s="105">
        <v>153977</v>
      </c>
      <c r="H110" s="107">
        <v>0.669</v>
      </c>
      <c r="I110" s="74">
        <v>4</v>
      </c>
      <c r="J110" s="74">
        <v>7</v>
      </c>
      <c r="K110" s="109" t="s">
        <v>106</v>
      </c>
    </row>
    <row r="111" spans="2:11" ht="12.75">
      <c r="B111" s="111"/>
      <c r="C111" s="113"/>
      <c r="D111" s="113"/>
      <c r="E111" s="107"/>
      <c r="F111" s="105"/>
      <c r="G111" s="105"/>
      <c r="H111" s="107"/>
      <c r="I111" s="74" t="s">
        <v>168</v>
      </c>
      <c r="J111" s="74" t="s">
        <v>194</v>
      </c>
      <c r="K111" s="109"/>
    </row>
    <row r="112" spans="2:11" ht="12.75">
      <c r="B112" s="111" t="s">
        <v>57</v>
      </c>
      <c r="C112" s="113">
        <v>62</v>
      </c>
      <c r="D112" s="113">
        <v>62</v>
      </c>
      <c r="E112" s="107">
        <v>1</v>
      </c>
      <c r="F112" s="105">
        <v>41604</v>
      </c>
      <c r="G112" s="105">
        <v>18275</v>
      </c>
      <c r="H112" s="107">
        <v>0.439</v>
      </c>
      <c r="I112" s="74">
        <v>4</v>
      </c>
      <c r="J112" s="74">
        <v>4</v>
      </c>
      <c r="K112" s="109" t="s">
        <v>106</v>
      </c>
    </row>
    <row r="113" spans="2:11" ht="12.75">
      <c r="B113" s="111"/>
      <c r="C113" s="113"/>
      <c r="D113" s="113"/>
      <c r="E113" s="107"/>
      <c r="F113" s="105"/>
      <c r="G113" s="105"/>
      <c r="H113" s="107"/>
      <c r="I113" s="74" t="s">
        <v>195</v>
      </c>
      <c r="J113" s="74" t="s">
        <v>196</v>
      </c>
      <c r="K113" s="109"/>
    </row>
    <row r="114" spans="2:11" ht="12.75">
      <c r="B114" s="111" t="s">
        <v>58</v>
      </c>
      <c r="C114" s="113">
        <v>47</v>
      </c>
      <c r="D114" s="113">
        <v>47</v>
      </c>
      <c r="E114" s="107">
        <v>1</v>
      </c>
      <c r="F114" s="105">
        <v>31259</v>
      </c>
      <c r="G114" s="105">
        <v>24412</v>
      </c>
      <c r="H114" s="107">
        <v>0.781</v>
      </c>
      <c r="I114" s="74">
        <v>4</v>
      </c>
      <c r="J114" s="74">
        <v>18</v>
      </c>
      <c r="K114" s="109" t="s">
        <v>106</v>
      </c>
    </row>
    <row r="115" spans="2:11" ht="12.75">
      <c r="B115" s="111"/>
      <c r="C115" s="113"/>
      <c r="D115" s="113"/>
      <c r="E115" s="107"/>
      <c r="F115" s="105"/>
      <c r="G115" s="105"/>
      <c r="H115" s="107"/>
      <c r="I115" s="74" t="s">
        <v>174</v>
      </c>
      <c r="J115" s="74" t="s">
        <v>197</v>
      </c>
      <c r="K115" s="109"/>
    </row>
    <row r="116" spans="2:11" ht="12.75">
      <c r="B116" s="111" t="s">
        <v>59</v>
      </c>
      <c r="C116" s="113">
        <v>23</v>
      </c>
      <c r="D116" s="113">
        <v>23</v>
      </c>
      <c r="E116" s="107">
        <v>1</v>
      </c>
      <c r="F116" s="105">
        <v>8397</v>
      </c>
      <c r="G116" s="105">
        <v>6482</v>
      </c>
      <c r="H116" s="107">
        <v>0.772</v>
      </c>
      <c r="I116" s="74">
        <v>4</v>
      </c>
      <c r="J116" s="74">
        <v>12</v>
      </c>
      <c r="K116" s="109" t="s">
        <v>106</v>
      </c>
    </row>
    <row r="117" spans="2:11" ht="12.75">
      <c r="B117" s="111"/>
      <c r="C117" s="113"/>
      <c r="D117" s="113"/>
      <c r="E117" s="107"/>
      <c r="F117" s="105"/>
      <c r="G117" s="105"/>
      <c r="H117" s="107"/>
      <c r="I117" s="74" t="s">
        <v>198</v>
      </c>
      <c r="J117" s="74" t="s">
        <v>199</v>
      </c>
      <c r="K117" s="109"/>
    </row>
    <row r="118" spans="2:11" ht="12.75">
      <c r="B118" s="111" t="s">
        <v>60</v>
      </c>
      <c r="C118" s="113">
        <v>244</v>
      </c>
      <c r="D118" s="113">
        <v>244</v>
      </c>
      <c r="E118" s="107">
        <v>1</v>
      </c>
      <c r="F118" s="105">
        <v>146415</v>
      </c>
      <c r="G118" s="105">
        <v>79569</v>
      </c>
      <c r="H118" s="107">
        <v>0.543</v>
      </c>
      <c r="I118" s="74">
        <v>4</v>
      </c>
      <c r="J118" s="74">
        <v>5</v>
      </c>
      <c r="K118" s="109" t="s">
        <v>106</v>
      </c>
    </row>
    <row r="119" spans="2:11" ht="12.75">
      <c r="B119" s="111"/>
      <c r="C119" s="113"/>
      <c r="D119" s="113"/>
      <c r="E119" s="107"/>
      <c r="F119" s="105"/>
      <c r="G119" s="105"/>
      <c r="H119" s="107"/>
      <c r="I119" s="74" t="s">
        <v>200</v>
      </c>
      <c r="J119" s="74" t="s">
        <v>201</v>
      </c>
      <c r="K119" s="109"/>
    </row>
    <row r="120" spans="2:11" ht="12.75">
      <c r="B120" s="111" t="s">
        <v>61</v>
      </c>
      <c r="C120" s="113">
        <v>68</v>
      </c>
      <c r="D120" s="113">
        <v>68</v>
      </c>
      <c r="E120" s="107">
        <v>1</v>
      </c>
      <c r="F120" s="105">
        <v>33640</v>
      </c>
      <c r="G120" s="105">
        <v>27499</v>
      </c>
      <c r="H120" s="107">
        <v>0.817</v>
      </c>
      <c r="I120" s="74">
        <v>4</v>
      </c>
      <c r="J120" s="74">
        <v>14</v>
      </c>
      <c r="K120" s="109" t="s">
        <v>106</v>
      </c>
    </row>
    <row r="121" spans="2:11" ht="12.75">
      <c r="B121" s="111"/>
      <c r="C121" s="113"/>
      <c r="D121" s="113"/>
      <c r="E121" s="107"/>
      <c r="F121" s="105"/>
      <c r="G121" s="105"/>
      <c r="H121" s="107"/>
      <c r="I121" s="74" t="s">
        <v>148</v>
      </c>
      <c r="J121" s="74" t="s">
        <v>202</v>
      </c>
      <c r="K121" s="109"/>
    </row>
    <row r="122" spans="2:11" ht="12.75">
      <c r="B122" s="111" t="s">
        <v>62</v>
      </c>
      <c r="C122" s="113">
        <v>602</v>
      </c>
      <c r="D122" s="113">
        <v>602</v>
      </c>
      <c r="E122" s="107">
        <v>1</v>
      </c>
      <c r="F122" s="105">
        <v>425968</v>
      </c>
      <c r="G122" s="105">
        <v>326602</v>
      </c>
      <c r="H122" s="107">
        <v>0.767</v>
      </c>
      <c r="I122" s="74">
        <v>4</v>
      </c>
      <c r="J122" s="74">
        <v>20</v>
      </c>
      <c r="K122" s="109" t="s">
        <v>106</v>
      </c>
    </row>
    <row r="123" spans="2:11" ht="12.75">
      <c r="B123" s="111"/>
      <c r="C123" s="113"/>
      <c r="D123" s="113"/>
      <c r="E123" s="107"/>
      <c r="F123" s="105"/>
      <c r="G123" s="105"/>
      <c r="H123" s="107"/>
      <c r="I123" s="74" t="s">
        <v>153</v>
      </c>
      <c r="J123" s="74" t="s">
        <v>203</v>
      </c>
      <c r="K123" s="109"/>
    </row>
    <row r="124" spans="2:11" ht="12.75">
      <c r="B124" s="111" t="s">
        <v>63</v>
      </c>
      <c r="C124" s="113">
        <v>146</v>
      </c>
      <c r="D124" s="113">
        <v>146</v>
      </c>
      <c r="E124" s="107">
        <v>1</v>
      </c>
      <c r="F124" s="105">
        <v>106295</v>
      </c>
      <c r="G124" s="105">
        <v>80674</v>
      </c>
      <c r="H124" s="107">
        <v>0.759</v>
      </c>
      <c r="I124" s="74">
        <v>4</v>
      </c>
      <c r="J124" s="74">
        <v>19</v>
      </c>
      <c r="K124" s="109" t="s">
        <v>106</v>
      </c>
    </row>
    <row r="125" spans="2:11" ht="12.75">
      <c r="B125" s="111"/>
      <c r="C125" s="113"/>
      <c r="D125" s="113"/>
      <c r="E125" s="107"/>
      <c r="F125" s="105"/>
      <c r="G125" s="105"/>
      <c r="H125" s="107"/>
      <c r="I125" s="74" t="s">
        <v>192</v>
      </c>
      <c r="J125" s="74" t="s">
        <v>204</v>
      </c>
      <c r="K125" s="109"/>
    </row>
    <row r="126" spans="2:11" ht="12.75">
      <c r="B126" s="111" t="s">
        <v>64</v>
      </c>
      <c r="C126" s="113">
        <v>46</v>
      </c>
      <c r="D126" s="113">
        <v>46</v>
      </c>
      <c r="E126" s="107">
        <v>1</v>
      </c>
      <c r="F126" s="105">
        <v>29771</v>
      </c>
      <c r="G126" s="105">
        <v>17266</v>
      </c>
      <c r="H126" s="107">
        <v>0.58</v>
      </c>
      <c r="I126" s="74">
        <v>4</v>
      </c>
      <c r="J126" s="74">
        <v>5</v>
      </c>
      <c r="K126" s="109" t="s">
        <v>109</v>
      </c>
    </row>
    <row r="127" spans="2:11" ht="13.5" thickBot="1">
      <c r="B127" s="112"/>
      <c r="C127" s="114"/>
      <c r="D127" s="114"/>
      <c r="E127" s="108"/>
      <c r="F127" s="106"/>
      <c r="G127" s="106"/>
      <c r="H127" s="108"/>
      <c r="I127" s="74" t="s">
        <v>205</v>
      </c>
      <c r="J127" s="74" t="s">
        <v>206</v>
      </c>
      <c r="K127" s="110"/>
    </row>
    <row r="128" spans="2:11" ht="12.75">
      <c r="B128" s="103" t="s">
        <v>207</v>
      </c>
      <c r="C128" s="99">
        <v>25423</v>
      </c>
      <c r="D128" s="99">
        <v>25423</v>
      </c>
      <c r="E128" s="81">
        <v>1</v>
      </c>
      <c r="F128" s="99">
        <v>17304091</v>
      </c>
      <c r="G128" s="99">
        <v>12969665</v>
      </c>
      <c r="H128" s="81">
        <v>0.75</v>
      </c>
      <c r="I128" s="75">
        <v>4</v>
      </c>
      <c r="J128" s="75">
        <v>22</v>
      </c>
      <c r="K128" s="101" t="s">
        <v>109</v>
      </c>
    </row>
    <row r="129" spans="2:11" ht="13.5" thickBot="1">
      <c r="B129" s="104"/>
      <c r="C129" s="80"/>
      <c r="D129" s="80"/>
      <c r="E129" s="100"/>
      <c r="F129" s="80"/>
      <c r="G129" s="80"/>
      <c r="H129" s="100"/>
      <c r="I129" s="74" t="s">
        <v>155</v>
      </c>
      <c r="J129" s="74" t="s">
        <v>121</v>
      </c>
      <c r="K129" s="102"/>
    </row>
    <row r="130" spans="2:11" ht="12.75" customHeight="1">
      <c r="B130" s="98" t="s">
        <v>208</v>
      </c>
      <c r="C130" s="98"/>
      <c r="D130" s="98"/>
      <c r="E130" s="98"/>
      <c r="F130" s="98"/>
      <c r="G130" s="98"/>
      <c r="H130" s="98"/>
      <c r="I130" s="98"/>
      <c r="J130" s="98"/>
      <c r="K130" s="98"/>
    </row>
  </sheetData>
  <mergeCells count="492">
    <mergeCell ref="B2:K2"/>
    <mergeCell ref="B3:B5"/>
    <mergeCell ref="C3:C5"/>
    <mergeCell ref="E3:E5"/>
    <mergeCell ref="G3:G5"/>
    <mergeCell ref="H3:H5"/>
    <mergeCell ref="K3:K5"/>
    <mergeCell ref="B6:B7"/>
    <mergeCell ref="C6:C7"/>
    <mergeCell ref="D6:D7"/>
    <mergeCell ref="E6:E7"/>
    <mergeCell ref="F6:F7"/>
    <mergeCell ref="G6:G7"/>
    <mergeCell ref="H6:H7"/>
    <mergeCell ref="K6:K7"/>
    <mergeCell ref="B8:B9"/>
    <mergeCell ref="C8:C9"/>
    <mergeCell ref="D8:D9"/>
    <mergeCell ref="E8:E9"/>
    <mergeCell ref="F8:F9"/>
    <mergeCell ref="G8:G9"/>
    <mergeCell ref="H8:H9"/>
    <mergeCell ref="K8:K9"/>
    <mergeCell ref="B10:B11"/>
    <mergeCell ref="C10:C11"/>
    <mergeCell ref="D10:D11"/>
    <mergeCell ref="E10:E11"/>
    <mergeCell ref="F10:F11"/>
    <mergeCell ref="G10:G11"/>
    <mergeCell ref="H10:H11"/>
    <mergeCell ref="K10:K11"/>
    <mergeCell ref="B12:B13"/>
    <mergeCell ref="C12:C13"/>
    <mergeCell ref="D12:D13"/>
    <mergeCell ref="E12:E13"/>
    <mergeCell ref="F12:F13"/>
    <mergeCell ref="G12:G13"/>
    <mergeCell ref="H12:H13"/>
    <mergeCell ref="K12:K13"/>
    <mergeCell ref="B14:B15"/>
    <mergeCell ref="C14:C15"/>
    <mergeCell ref="D14:D15"/>
    <mergeCell ref="E14:E15"/>
    <mergeCell ref="F14:F15"/>
    <mergeCell ref="G14:G15"/>
    <mergeCell ref="H14:H15"/>
    <mergeCell ref="K14:K15"/>
    <mergeCell ref="B16:B17"/>
    <mergeCell ref="C16:C17"/>
    <mergeCell ref="D16:D17"/>
    <mergeCell ref="E16:E17"/>
    <mergeCell ref="F16:F17"/>
    <mergeCell ref="G16:G17"/>
    <mergeCell ref="H16:H17"/>
    <mergeCell ref="K16:K17"/>
    <mergeCell ref="B18:B19"/>
    <mergeCell ref="C18:C19"/>
    <mergeCell ref="D18:D19"/>
    <mergeCell ref="E18:E19"/>
    <mergeCell ref="F18:F19"/>
    <mergeCell ref="G18:G19"/>
    <mergeCell ref="H18:H19"/>
    <mergeCell ref="K18:K19"/>
    <mergeCell ref="B20:B21"/>
    <mergeCell ref="C20:C21"/>
    <mergeCell ref="D20:D21"/>
    <mergeCell ref="E20:E21"/>
    <mergeCell ref="F20:F21"/>
    <mergeCell ref="G20:G21"/>
    <mergeCell ref="H20:H21"/>
    <mergeCell ref="K20:K21"/>
    <mergeCell ref="B22:B23"/>
    <mergeCell ref="C22:C23"/>
    <mergeCell ref="D22:D23"/>
    <mergeCell ref="E22:E23"/>
    <mergeCell ref="F22:F23"/>
    <mergeCell ref="G22:G23"/>
    <mergeCell ref="H22:H23"/>
    <mergeCell ref="K22:K23"/>
    <mergeCell ref="B24:B25"/>
    <mergeCell ref="C24:C25"/>
    <mergeCell ref="D24:D25"/>
    <mergeCell ref="E24:E25"/>
    <mergeCell ref="F24:F25"/>
    <mergeCell ref="G24:G25"/>
    <mergeCell ref="H24:H25"/>
    <mergeCell ref="K24:K25"/>
    <mergeCell ref="B26:B27"/>
    <mergeCell ref="C26:C27"/>
    <mergeCell ref="D26:D27"/>
    <mergeCell ref="E26:E27"/>
    <mergeCell ref="F26:F27"/>
    <mergeCell ref="G26:G27"/>
    <mergeCell ref="H26:H27"/>
    <mergeCell ref="K26:K27"/>
    <mergeCell ref="B28:B29"/>
    <mergeCell ref="C28:C29"/>
    <mergeCell ref="D28:D29"/>
    <mergeCell ref="E28:E29"/>
    <mergeCell ref="F28:F29"/>
    <mergeCell ref="G28:G29"/>
    <mergeCell ref="H28:H29"/>
    <mergeCell ref="K28:K29"/>
    <mergeCell ref="B30:B31"/>
    <mergeCell ref="C30:C31"/>
    <mergeCell ref="D30:D31"/>
    <mergeCell ref="E30:E31"/>
    <mergeCell ref="F30:F31"/>
    <mergeCell ref="G30:G31"/>
    <mergeCell ref="H30:H31"/>
    <mergeCell ref="K30:K31"/>
    <mergeCell ref="B32:B33"/>
    <mergeCell ref="C32:C33"/>
    <mergeCell ref="D32:D33"/>
    <mergeCell ref="E32:E33"/>
    <mergeCell ref="F32:F33"/>
    <mergeCell ref="G32:G33"/>
    <mergeCell ref="H32:H33"/>
    <mergeCell ref="K32:K33"/>
    <mergeCell ref="B34:B35"/>
    <mergeCell ref="C34:C35"/>
    <mergeCell ref="D34:D35"/>
    <mergeCell ref="E34:E35"/>
    <mergeCell ref="F34:F35"/>
    <mergeCell ref="G34:G35"/>
    <mergeCell ref="H34:H35"/>
    <mergeCell ref="K34:K35"/>
    <mergeCell ref="B36:B37"/>
    <mergeCell ref="C36:C37"/>
    <mergeCell ref="D36:D37"/>
    <mergeCell ref="E36:E37"/>
    <mergeCell ref="F36:F37"/>
    <mergeCell ref="G36:G37"/>
    <mergeCell ref="H36:H37"/>
    <mergeCell ref="K36:K37"/>
    <mergeCell ref="B38:B39"/>
    <mergeCell ref="C38:C39"/>
    <mergeCell ref="D38:D39"/>
    <mergeCell ref="E38:E39"/>
    <mergeCell ref="F38:F39"/>
    <mergeCell ref="G38:G39"/>
    <mergeCell ref="H38:H39"/>
    <mergeCell ref="K38:K39"/>
    <mergeCell ref="B40:B41"/>
    <mergeCell ref="C40:C41"/>
    <mergeCell ref="D40:D41"/>
    <mergeCell ref="E40:E41"/>
    <mergeCell ref="F40:F41"/>
    <mergeCell ref="G40:G41"/>
    <mergeCell ref="H40:H41"/>
    <mergeCell ref="K40:K41"/>
    <mergeCell ref="B42:B43"/>
    <mergeCell ref="C42:C43"/>
    <mergeCell ref="D42:D43"/>
    <mergeCell ref="E42:E43"/>
    <mergeCell ref="F42:F43"/>
    <mergeCell ref="G42:G43"/>
    <mergeCell ref="H42:H43"/>
    <mergeCell ref="K42:K43"/>
    <mergeCell ref="B44:B46"/>
    <mergeCell ref="C44:C46"/>
    <mergeCell ref="E44:E46"/>
    <mergeCell ref="G44:G46"/>
    <mergeCell ref="H44:H46"/>
    <mergeCell ref="K44:K46"/>
    <mergeCell ref="B47:B48"/>
    <mergeCell ref="C47:C48"/>
    <mergeCell ref="D47:D48"/>
    <mergeCell ref="E47:E48"/>
    <mergeCell ref="F47:F48"/>
    <mergeCell ref="G47:G48"/>
    <mergeCell ref="H47:H48"/>
    <mergeCell ref="K47:K48"/>
    <mergeCell ref="B49:B50"/>
    <mergeCell ref="C49:C50"/>
    <mergeCell ref="D49:D50"/>
    <mergeCell ref="E49:E50"/>
    <mergeCell ref="F49:F50"/>
    <mergeCell ref="G49:G50"/>
    <mergeCell ref="H49:H50"/>
    <mergeCell ref="K49:K50"/>
    <mergeCell ref="B51:B52"/>
    <mergeCell ref="C51:C52"/>
    <mergeCell ref="D51:D52"/>
    <mergeCell ref="E51:E52"/>
    <mergeCell ref="F51:F52"/>
    <mergeCell ref="G51:G52"/>
    <mergeCell ref="H51:H52"/>
    <mergeCell ref="K51:K52"/>
    <mergeCell ref="B53:B54"/>
    <mergeCell ref="C53:C54"/>
    <mergeCell ref="D53:D54"/>
    <mergeCell ref="E53:E54"/>
    <mergeCell ref="F53:F54"/>
    <mergeCell ref="G53:G54"/>
    <mergeCell ref="H53:H54"/>
    <mergeCell ref="K53:K54"/>
    <mergeCell ref="B55:B56"/>
    <mergeCell ref="C55:C56"/>
    <mergeCell ref="D55:D56"/>
    <mergeCell ref="E55:E56"/>
    <mergeCell ref="F55:F56"/>
    <mergeCell ref="G55:G56"/>
    <mergeCell ref="H55:H56"/>
    <mergeCell ref="K55:K56"/>
    <mergeCell ref="B57:B58"/>
    <mergeCell ref="C57:C58"/>
    <mergeCell ref="D57:D58"/>
    <mergeCell ref="E57:E58"/>
    <mergeCell ref="F57:F58"/>
    <mergeCell ref="G57:G58"/>
    <mergeCell ref="H57:H58"/>
    <mergeCell ref="K57:K58"/>
    <mergeCell ref="B59:B60"/>
    <mergeCell ref="C59:C60"/>
    <mergeCell ref="D59:D60"/>
    <mergeCell ref="E59:E60"/>
    <mergeCell ref="F59:F60"/>
    <mergeCell ref="G59:G60"/>
    <mergeCell ref="H59:H60"/>
    <mergeCell ref="K59:K60"/>
    <mergeCell ref="B61:B62"/>
    <mergeCell ref="C61:C62"/>
    <mergeCell ref="D61:D62"/>
    <mergeCell ref="E61:E62"/>
    <mergeCell ref="F61:F62"/>
    <mergeCell ref="G61:G62"/>
    <mergeCell ref="H61:H62"/>
    <mergeCell ref="K61:K62"/>
    <mergeCell ref="B63:B64"/>
    <mergeCell ref="C63:C64"/>
    <mergeCell ref="D63:D64"/>
    <mergeCell ref="E63:E64"/>
    <mergeCell ref="F63:F64"/>
    <mergeCell ref="G63:G64"/>
    <mergeCell ref="H63:H64"/>
    <mergeCell ref="K63:K64"/>
    <mergeCell ref="B65:B66"/>
    <mergeCell ref="C65:C66"/>
    <mergeCell ref="D65:D66"/>
    <mergeCell ref="E65:E66"/>
    <mergeCell ref="F65:F66"/>
    <mergeCell ref="G65:G66"/>
    <mergeCell ref="H65:H66"/>
    <mergeCell ref="K65:K66"/>
    <mergeCell ref="B67:B68"/>
    <mergeCell ref="C67:C68"/>
    <mergeCell ref="D67:D68"/>
    <mergeCell ref="E67:E68"/>
    <mergeCell ref="F67:F68"/>
    <mergeCell ref="G67:G68"/>
    <mergeCell ref="H67:H68"/>
    <mergeCell ref="K67:K68"/>
    <mergeCell ref="B69:B70"/>
    <mergeCell ref="C69:C70"/>
    <mergeCell ref="D69:D70"/>
    <mergeCell ref="E69:E70"/>
    <mergeCell ref="F69:F70"/>
    <mergeCell ref="G69:G70"/>
    <mergeCell ref="H69:H70"/>
    <mergeCell ref="K69:K70"/>
    <mergeCell ref="B71:B72"/>
    <mergeCell ref="C71:C72"/>
    <mergeCell ref="D71:D72"/>
    <mergeCell ref="E71:E72"/>
    <mergeCell ref="F71:F72"/>
    <mergeCell ref="G71:G72"/>
    <mergeCell ref="H71:H72"/>
    <mergeCell ref="K71:K72"/>
    <mergeCell ref="B73:B74"/>
    <mergeCell ref="C73:C74"/>
    <mergeCell ref="D73:D74"/>
    <mergeCell ref="E73:E74"/>
    <mergeCell ref="F73:F74"/>
    <mergeCell ref="G73:G74"/>
    <mergeCell ref="H73:H74"/>
    <mergeCell ref="K73:K74"/>
    <mergeCell ref="B75:B76"/>
    <mergeCell ref="C75:C76"/>
    <mergeCell ref="D75:D76"/>
    <mergeCell ref="E75:E76"/>
    <mergeCell ref="F75:F76"/>
    <mergeCell ref="G75:G76"/>
    <mergeCell ref="H75:H76"/>
    <mergeCell ref="K75:K76"/>
    <mergeCell ref="B77:B78"/>
    <mergeCell ref="C77:C78"/>
    <mergeCell ref="D77:D78"/>
    <mergeCell ref="E77:E78"/>
    <mergeCell ref="F77:F78"/>
    <mergeCell ref="G77:G78"/>
    <mergeCell ref="H77:H78"/>
    <mergeCell ref="K77:K78"/>
    <mergeCell ref="B79:B80"/>
    <mergeCell ref="C79:C80"/>
    <mergeCell ref="D79:D80"/>
    <mergeCell ref="E79:E80"/>
    <mergeCell ref="F79:F80"/>
    <mergeCell ref="G79:G80"/>
    <mergeCell ref="H79:H80"/>
    <mergeCell ref="K79:K80"/>
    <mergeCell ref="B81:B82"/>
    <mergeCell ref="C81:C82"/>
    <mergeCell ref="D81:D82"/>
    <mergeCell ref="E81:E82"/>
    <mergeCell ref="F81:F82"/>
    <mergeCell ref="G81:G82"/>
    <mergeCell ref="H81:H82"/>
    <mergeCell ref="K81:K82"/>
    <mergeCell ref="B83:B84"/>
    <mergeCell ref="C83:C84"/>
    <mergeCell ref="D83:D84"/>
    <mergeCell ref="E83:E84"/>
    <mergeCell ref="F83:F84"/>
    <mergeCell ref="G83:G84"/>
    <mergeCell ref="H83:H84"/>
    <mergeCell ref="K83:K84"/>
    <mergeCell ref="B85:B86"/>
    <mergeCell ref="C85:C86"/>
    <mergeCell ref="D85:D86"/>
    <mergeCell ref="E85:E86"/>
    <mergeCell ref="F85:F86"/>
    <mergeCell ref="G85:G86"/>
    <mergeCell ref="H85:H86"/>
    <mergeCell ref="K85:K86"/>
    <mergeCell ref="B87:B89"/>
    <mergeCell ref="C87:C89"/>
    <mergeCell ref="E87:E89"/>
    <mergeCell ref="G87:G89"/>
    <mergeCell ref="H87:H89"/>
    <mergeCell ref="K87:K89"/>
    <mergeCell ref="B90:B91"/>
    <mergeCell ref="C90:C91"/>
    <mergeCell ref="D90:D91"/>
    <mergeCell ref="E90:E91"/>
    <mergeCell ref="F90:F91"/>
    <mergeCell ref="G90:G91"/>
    <mergeCell ref="H90:H91"/>
    <mergeCell ref="K90:K91"/>
    <mergeCell ref="B92:B93"/>
    <mergeCell ref="C92:C93"/>
    <mergeCell ref="D92:D93"/>
    <mergeCell ref="E92:E93"/>
    <mergeCell ref="F92:F93"/>
    <mergeCell ref="G92:G93"/>
    <mergeCell ref="H92:H93"/>
    <mergeCell ref="K92:K93"/>
    <mergeCell ref="B94:B95"/>
    <mergeCell ref="C94:C95"/>
    <mergeCell ref="D94:D95"/>
    <mergeCell ref="E94:E95"/>
    <mergeCell ref="F94:F95"/>
    <mergeCell ref="G94:G95"/>
    <mergeCell ref="H94:H95"/>
    <mergeCell ref="K94:K95"/>
    <mergeCell ref="B96:B97"/>
    <mergeCell ref="C96:C97"/>
    <mergeCell ref="D96:D97"/>
    <mergeCell ref="E96:E97"/>
    <mergeCell ref="F96:F97"/>
    <mergeCell ref="G96:G97"/>
    <mergeCell ref="H96:H97"/>
    <mergeCell ref="K96:K97"/>
    <mergeCell ref="B98:B99"/>
    <mergeCell ref="C98:C99"/>
    <mergeCell ref="D98:D99"/>
    <mergeCell ref="E98:E99"/>
    <mergeCell ref="F98:F99"/>
    <mergeCell ref="G98:G99"/>
    <mergeCell ref="H98:H99"/>
    <mergeCell ref="K98:K99"/>
    <mergeCell ref="B100:B101"/>
    <mergeCell ref="C100:C101"/>
    <mergeCell ref="D100:D101"/>
    <mergeCell ref="E100:E101"/>
    <mergeCell ref="F100:F101"/>
    <mergeCell ref="G100:G101"/>
    <mergeCell ref="H100:H101"/>
    <mergeCell ref="K100:K101"/>
    <mergeCell ref="B102:B103"/>
    <mergeCell ref="C102:C103"/>
    <mergeCell ref="D102:D103"/>
    <mergeCell ref="E102:E103"/>
    <mergeCell ref="F102:F103"/>
    <mergeCell ref="G102:G103"/>
    <mergeCell ref="H102:H103"/>
    <mergeCell ref="K102:K103"/>
    <mergeCell ref="B104:B105"/>
    <mergeCell ref="C104:C105"/>
    <mergeCell ref="D104:D105"/>
    <mergeCell ref="E104:E105"/>
    <mergeCell ref="F104:F105"/>
    <mergeCell ref="G104:G105"/>
    <mergeCell ref="H104:H105"/>
    <mergeCell ref="K104:K105"/>
    <mergeCell ref="B106:B107"/>
    <mergeCell ref="C106:C107"/>
    <mergeCell ref="D106:D107"/>
    <mergeCell ref="E106:E107"/>
    <mergeCell ref="F106:F107"/>
    <mergeCell ref="G106:G107"/>
    <mergeCell ref="H106:H107"/>
    <mergeCell ref="K106:K107"/>
    <mergeCell ref="B108:B109"/>
    <mergeCell ref="C108:C109"/>
    <mergeCell ref="D108:D109"/>
    <mergeCell ref="E108:E109"/>
    <mergeCell ref="F108:F109"/>
    <mergeCell ref="G108:G109"/>
    <mergeCell ref="H108:H109"/>
    <mergeCell ref="K108:K109"/>
    <mergeCell ref="B110:B111"/>
    <mergeCell ref="C110:C111"/>
    <mergeCell ref="D110:D111"/>
    <mergeCell ref="E110:E111"/>
    <mergeCell ref="F110:F111"/>
    <mergeCell ref="G110:G111"/>
    <mergeCell ref="H110:H111"/>
    <mergeCell ref="K110:K111"/>
    <mergeCell ref="B112:B113"/>
    <mergeCell ref="C112:C113"/>
    <mergeCell ref="D112:D113"/>
    <mergeCell ref="E112:E113"/>
    <mergeCell ref="F112:F113"/>
    <mergeCell ref="G112:G113"/>
    <mergeCell ref="H112:H113"/>
    <mergeCell ref="K112:K113"/>
    <mergeCell ref="B114:B115"/>
    <mergeCell ref="C114:C115"/>
    <mergeCell ref="D114:D115"/>
    <mergeCell ref="E114:E115"/>
    <mergeCell ref="F114:F115"/>
    <mergeCell ref="G114:G115"/>
    <mergeCell ref="H114:H115"/>
    <mergeCell ref="K114:K115"/>
    <mergeCell ref="B116:B117"/>
    <mergeCell ref="C116:C117"/>
    <mergeCell ref="D116:D117"/>
    <mergeCell ref="E116:E117"/>
    <mergeCell ref="F116:F117"/>
    <mergeCell ref="G116:G117"/>
    <mergeCell ref="H116:H117"/>
    <mergeCell ref="K116:K117"/>
    <mergeCell ref="B118:B119"/>
    <mergeCell ref="C118:C119"/>
    <mergeCell ref="D118:D119"/>
    <mergeCell ref="E118:E119"/>
    <mergeCell ref="F118:F119"/>
    <mergeCell ref="G118:G119"/>
    <mergeCell ref="H118:H119"/>
    <mergeCell ref="K118:K119"/>
    <mergeCell ref="B120:B121"/>
    <mergeCell ref="C120:C121"/>
    <mergeCell ref="D120:D121"/>
    <mergeCell ref="E120:E121"/>
    <mergeCell ref="F120:F121"/>
    <mergeCell ref="G120:G121"/>
    <mergeCell ref="H120:H121"/>
    <mergeCell ref="K120:K121"/>
    <mergeCell ref="B122:B123"/>
    <mergeCell ref="C122:C123"/>
    <mergeCell ref="D122:D123"/>
    <mergeCell ref="E122:E123"/>
    <mergeCell ref="F122:F123"/>
    <mergeCell ref="G122:G123"/>
    <mergeCell ref="H122:H123"/>
    <mergeCell ref="K122:K123"/>
    <mergeCell ref="B124:B125"/>
    <mergeCell ref="C124:C125"/>
    <mergeCell ref="D124:D125"/>
    <mergeCell ref="E124:E125"/>
    <mergeCell ref="F124:F125"/>
    <mergeCell ref="G124:G125"/>
    <mergeCell ref="H124:H125"/>
    <mergeCell ref="K124:K125"/>
    <mergeCell ref="B126:B127"/>
    <mergeCell ref="C126:C127"/>
    <mergeCell ref="D126:D127"/>
    <mergeCell ref="E126:E127"/>
    <mergeCell ref="F126:F127"/>
    <mergeCell ref="G126:G127"/>
    <mergeCell ref="H126:H127"/>
    <mergeCell ref="K126:K127"/>
    <mergeCell ref="B130:K130"/>
    <mergeCell ref="F128:F129"/>
    <mergeCell ref="G128:G129"/>
    <mergeCell ref="H128:H129"/>
    <mergeCell ref="K128:K129"/>
    <mergeCell ref="B128:B129"/>
    <mergeCell ref="C128:C129"/>
    <mergeCell ref="D128:D129"/>
    <mergeCell ref="E128:E129"/>
  </mergeCells>
  <hyperlinks>
    <hyperlink ref="B2" r:id="rId1" display="Races"/>
    <hyperlink ref="B6" r:id="rId2" display="http://www.acgov.org/rov/"/>
    <hyperlink ref="B8" r:id="rId3" display="http://www.alpinecountyca.gov/departments/county_clerk"/>
    <hyperlink ref="B10" r:id="rId4" display="http://www.co.amador.ca.us/depts/elections/"/>
    <hyperlink ref="B12" r:id="rId5" display="http://clerk-recorder.buttecounty.net/"/>
    <hyperlink ref="B14" r:id="rId6" display="http://www.co.calaveras.ca.us/departments/recorder.asp"/>
    <hyperlink ref="B16" r:id="rId7" display="http://www.colusacountyclerk.com/elections/November42008.asp"/>
    <hyperlink ref="B18" r:id="rId8" display="http://www.cocovote.us/"/>
    <hyperlink ref="B20" r:id="rId9" display="http://www.dnco.org/cf/topic/topic4.cfm?Topic=Register%20to%20Vote&amp;SiteLink=200016.html"/>
    <hyperlink ref="B22" r:id="rId10" display="http://www.co.el-dorado.ca.us/elections/"/>
    <hyperlink ref="B24" r:id="rId11" display="http://www.co.fresno.ca.us/DepartmentPage.aspx?id=14199"/>
    <hyperlink ref="B26" r:id="rId12" display="http://www.countyofglenn.net/Elections/home_page.asp"/>
    <hyperlink ref="B28" r:id="rId13" display="http://co.humboldt.ca.us/election/"/>
    <hyperlink ref="B30" r:id="rId14" display="http://www.imperialcounty.net/Election/"/>
    <hyperlink ref="B32" r:id="rId15" display="http://www.countyofinyo.org/Recorder/RecorderElectionsWebsite.htm"/>
    <hyperlink ref="B34" r:id="rId16" display="http://elections.co.kern.ca.us/elections/"/>
    <hyperlink ref="B36" r:id="rId17" display="http://www.countyofkings.com/acr/elections/index.html"/>
    <hyperlink ref="B38" r:id="rId18" display="http://www.co.lake.ca.us/"/>
    <hyperlink ref="B40" r:id="rId19" display="http://www.lassencounty.org/govt/dept/county_clerk/registrar/registrar_of_voters.asp"/>
    <hyperlink ref="B42" r:id="rId20" display="http://www.lavote.net/"/>
    <hyperlink ref="B47" r:id="rId21" display="http://www.madera-county.com/countyclerk/"/>
    <hyperlink ref="B49" r:id="rId22" display="http://co.marin.ca.us/depts/RV/main/"/>
    <hyperlink ref="B51" r:id="rId23" display="http://www.mariposacounty.org/index.asp?nid=87"/>
    <hyperlink ref="B53" r:id="rId24" display="http://www.co.mendocino.ca.us/acr/elections.htm"/>
    <hyperlink ref="B55" r:id="rId25" display="http://www.co.merced.ca.us/elections/"/>
    <hyperlink ref="B57" r:id="rId26" display="http://modoccounty.us/index.php"/>
    <hyperlink ref="B59" r:id="rId27" display="http://www.monocounty.ca.gov/departments/elections/elections.html"/>
    <hyperlink ref="B61" r:id="rId28" display="http://montereycountyelections.us/"/>
    <hyperlink ref="B63" r:id="rId29" display="http://www.co.napa.ca.us/Gov/Departments/DeptDefault.asp?DID=13600"/>
    <hyperlink ref="B65" r:id="rId30" display="http://new.mynevadacounty.com/elections/"/>
    <hyperlink ref="B67" r:id="rId31" display="http://www.ocvote.com/"/>
    <hyperlink ref="B69" r:id="rId32" display="http://www.placer.ca.gov/Departments/Recorder/Elections.aspx"/>
    <hyperlink ref="B71" r:id="rId33" display="http://www.countyofplumas.com/clerkrecorder/elections/index.htm"/>
    <hyperlink ref="B73" r:id="rId34" display="http://www.election.co.riverside.ca.us/"/>
    <hyperlink ref="B75" r:id="rId35" display="http://www.elections.saccounty.net/default.htm"/>
    <hyperlink ref="B77" r:id="rId36" display="http://www.sbcvote.us/"/>
    <hyperlink ref="B79" r:id="rId37" display="http://www.sbcounty.gov/rov/general_info/default.asp"/>
    <hyperlink ref="B81" r:id="rId38" display="http://www.sdcounty.ca.gov/voters/Eng/rov_highlights.shtml"/>
    <hyperlink ref="B83" r:id="rId39" display="http://www.sfgov.org/site/elections_index.asp"/>
    <hyperlink ref="B85" r:id="rId40" display="http://www.sjcrov.org/"/>
    <hyperlink ref="B90" r:id="rId41" display="http://www.slocounty.ca.gov/clerk/elections.htm"/>
    <hyperlink ref="B92" r:id="rId42" display="http://www.shapethefuture.org/"/>
    <hyperlink ref="B94" r:id="rId43" display="http://www.sbcvote.com/carehome.aspx"/>
    <hyperlink ref="B96" r:id="rId44" display="http://www.sccvote.org/portal/site/rov/"/>
    <hyperlink ref="B98" r:id="rId45" display="http://www.votescount.com/"/>
    <hyperlink ref="B100" r:id="rId46" display="http://www.elections.co.shasta.ca.us/items.aspx?id=4&amp;s=4"/>
    <hyperlink ref="B102" r:id="rId47" display="http://www.sierracounty.ws/index.php?module=pagemaster&amp;PAGE_user_op=view_page&amp;PAGE_id=75&amp;MMN_position=90:90"/>
    <hyperlink ref="B104" r:id="rId48" display="http://www.co.siskiyou.ca.us/clerk/index.htm"/>
    <hyperlink ref="B106" r:id="rId49" display="http://www.solanocounty.com/depts/rov/default.asp"/>
    <hyperlink ref="B108" r:id="rId50" display="http://www.sonoma-county.org/regvoter/"/>
    <hyperlink ref="B110" r:id="rId51" display="http://stanvote.com/"/>
    <hyperlink ref="B112" r:id="rId52" display="http://www.co.sutter.ca.us/doc/government/depts/cr/elections/cr_elections_home"/>
    <hyperlink ref="B114" r:id="rId53" display="http://www.co.tehama.ca.us/index.php?option=com_content&amp;task=view&amp;id=21&amp;Itemid=26"/>
    <hyperlink ref="B116" r:id="rId54" display="http://www.trinitycounty.org/Departments/assessor-clerk-elect/elections.htm"/>
    <hyperlink ref="B118" r:id="rId55" display="http://www.tularecoelections.org/"/>
    <hyperlink ref="B120" r:id="rId56" display="http://portal.co.tuolumne.ca.us/psp/ps/TUP_ELECTIONS/ENTP/c/TU_DEPT_MENU.TUOCM_HTML_COMP.GBL?action=U&amp;CONTENT_PNM=EMPLOYEE&amp;CATGID=2312"/>
    <hyperlink ref="B122" r:id="rId57" display="http://recorder.countyofventura.org/elections.htm"/>
    <hyperlink ref="B124" r:id="rId58" display="http://www.yoloelections.org/"/>
    <hyperlink ref="B126" r:id="rId59" display="http://www.co.yuba.ca.us/departments/clerk/elections/"/>
    <hyperlink ref="B130" r:id="rId60" display="http://vote.sos.ca.gov/faq.html#website"/>
  </hyperlinks>
  <printOptions/>
  <pageMargins left="0.75" right="0.75" top="1" bottom="1" header="0.5" footer="0.5"/>
  <pageSetup horizontalDpi="600" verticalDpi="600" orientation="portrait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clk001</cp:lastModifiedBy>
  <cp:lastPrinted>2008-10-06T18:30:08Z</cp:lastPrinted>
  <dcterms:created xsi:type="dcterms:W3CDTF">2004-10-14T22:47:07Z</dcterms:created>
  <dcterms:modified xsi:type="dcterms:W3CDTF">2008-12-09T21:30:04Z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